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1600" windowHeight="9405"/>
  </bookViews>
  <sheets>
    <sheet name="प्राप्त " sheetId="1" r:id="rId1"/>
    <sheet name="वितरण" sheetId="5" r:id="rId2"/>
  </sheets>
  <definedNames>
    <definedName name="_xlnm._FilterDatabase" localSheetId="0" hidden="1">'प्राप्त '!$A$4:$AF$25</definedName>
    <definedName name="_xlnm._FilterDatabase" localSheetId="1" hidden="1">वितरण!$A$5:$T$32</definedName>
    <definedName name="_xlnm.Print_Titles" localSheetId="1">वितरण!$A:$WB,वितरण!$4:$5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" i="5" l="1"/>
  <c r="E7" i="5"/>
  <c r="F7" i="5"/>
  <c r="D7" i="5"/>
  <c r="C7" i="5"/>
  <c r="P15" i="5"/>
  <c r="U15" i="5"/>
  <c r="U16" i="5"/>
  <c r="F16" i="5"/>
  <c r="F15" i="5"/>
  <c r="F12" i="5"/>
  <c r="F10" i="5"/>
  <c r="F6" i="5"/>
  <c r="W16" i="5"/>
  <c r="D15" i="5"/>
  <c r="D16" i="5"/>
  <c r="D12" i="5"/>
  <c r="D10" i="5"/>
  <c r="D6" i="5"/>
  <c r="C15" i="5"/>
  <c r="C16" i="5"/>
  <c r="C12" i="5"/>
  <c r="C10" i="5"/>
  <c r="C6" i="5"/>
  <c r="P12" i="5" l="1"/>
  <c r="P32" i="5" s="1"/>
  <c r="G32" i="5"/>
  <c r="I32" i="5"/>
  <c r="J32" i="5"/>
  <c r="L32" i="5"/>
  <c r="Q32" i="5"/>
  <c r="R32" i="5"/>
  <c r="T32" i="5"/>
  <c r="W32" i="5"/>
  <c r="X32" i="5"/>
  <c r="Y32" i="5"/>
  <c r="Z32" i="5"/>
  <c r="AA32" i="5"/>
  <c r="AB32" i="5"/>
  <c r="AC32" i="5"/>
  <c r="AD32" i="5"/>
  <c r="AE32" i="5"/>
  <c r="AF32" i="5"/>
  <c r="V25" i="1"/>
  <c r="W25" i="1"/>
  <c r="X25" i="1"/>
  <c r="Y25" i="1"/>
  <c r="Z25" i="1"/>
  <c r="AA25" i="1"/>
  <c r="AB25" i="1"/>
  <c r="AC25" i="1"/>
  <c r="AD25" i="1"/>
  <c r="AE25" i="1"/>
  <c r="AF25" i="1"/>
  <c r="D25" i="1"/>
  <c r="E25" i="1"/>
  <c r="F25" i="1"/>
  <c r="G25" i="1"/>
  <c r="H25" i="1"/>
  <c r="I25" i="1"/>
  <c r="J25" i="1"/>
  <c r="K25" i="1"/>
  <c r="L25" i="1"/>
  <c r="M25" i="1"/>
  <c r="N25" i="1"/>
  <c r="O25" i="1"/>
  <c r="Q25" i="1"/>
  <c r="R25" i="1"/>
  <c r="S25" i="1"/>
  <c r="T25" i="1"/>
  <c r="U25" i="1"/>
  <c r="AE27" i="1" l="1"/>
  <c r="T27" i="1"/>
  <c r="R27" i="1"/>
  <c r="Q27" i="1"/>
  <c r="L27" i="1"/>
  <c r="X27" i="1"/>
  <c r="G27" i="1"/>
  <c r="Z27" i="1"/>
  <c r="J27" i="1"/>
  <c r="AF27" i="1"/>
  <c r="AA27" i="1"/>
  <c r="AD27" i="1"/>
  <c r="Y27" i="1"/>
  <c r="I27" i="1"/>
  <c r="AC27" i="1"/>
  <c r="AB27" i="1"/>
  <c r="W27" i="1"/>
  <c r="H7" i="5"/>
  <c r="H32" i="5" s="1"/>
  <c r="H27" i="1" s="1"/>
  <c r="E32" i="5" l="1"/>
  <c r="E27" i="1" s="1"/>
  <c r="D27" i="5" l="1"/>
  <c r="C27" i="5"/>
  <c r="F27" i="5"/>
  <c r="K7" i="5" l="1"/>
  <c r="V7" i="5"/>
  <c r="V32" i="5" s="1"/>
  <c r="V27" i="1" s="1"/>
  <c r="D14" i="5" l="1"/>
  <c r="D9" i="5"/>
  <c r="D32" i="5" l="1"/>
  <c r="D27" i="1" s="1"/>
  <c r="U10" i="5" l="1"/>
  <c r="U6" i="5"/>
  <c r="U32" i="5" s="1"/>
  <c r="U27" i="1" s="1"/>
  <c r="C9" i="5"/>
  <c r="C10" i="1"/>
  <c r="C25" i="1" s="1"/>
  <c r="P10" i="1"/>
  <c r="P25" i="1" s="1"/>
  <c r="P27" i="1" s="1"/>
  <c r="O8" i="5" l="1"/>
  <c r="O32" i="5" s="1"/>
  <c r="O27" i="1" s="1"/>
  <c r="N8" i="5"/>
  <c r="N32" i="5" s="1"/>
  <c r="N27" i="1" s="1"/>
  <c r="M8" i="5"/>
  <c r="M32" i="5" s="1"/>
  <c r="M27" i="1" s="1"/>
  <c r="K23" i="5"/>
  <c r="K32" i="5" s="1"/>
  <c r="K27" i="1" s="1"/>
  <c r="S15" i="5"/>
  <c r="F9" i="5" l="1"/>
  <c r="F14" i="5"/>
  <c r="C14" i="5"/>
  <c r="F18" i="5" l="1"/>
  <c r="F17" i="5"/>
  <c r="F8" i="5"/>
  <c r="C18" i="5"/>
  <c r="C17" i="5"/>
  <c r="C8" i="5"/>
  <c r="S16" i="5"/>
  <c r="S10" i="5"/>
  <c r="S6" i="5"/>
  <c r="S32" i="5" l="1"/>
  <c r="S27" i="1" s="1"/>
  <c r="F32" i="5"/>
  <c r="F27" i="1" s="1"/>
  <c r="C11" i="5"/>
  <c r="C32" i="5" s="1"/>
  <c r="C20" i="5"/>
  <c r="C27" i="1" l="1"/>
</calcChain>
</file>

<file path=xl/sharedStrings.xml><?xml version="1.0" encoding="utf-8"?>
<sst xmlns="http://schemas.openxmlformats.org/spreadsheetml/2006/main" count="121" uniqueCount="92">
  <si>
    <t>क्रस</t>
  </si>
  <si>
    <t xml:space="preserve">जिल्ला आपतकालिन कार्य सन्चालन केन्द्र वर्दिया </t>
  </si>
  <si>
    <t>PPE</t>
  </si>
  <si>
    <t xml:space="preserve">लायन्स मार्फत प्राप्त </t>
  </si>
  <si>
    <t>जम्मा</t>
  </si>
  <si>
    <t xml:space="preserve">माक्स </t>
  </si>
  <si>
    <t xml:space="preserve">वर्दिया अस्पताल </t>
  </si>
  <si>
    <t>नेपाल विद्युत प्राधिकरण</t>
  </si>
  <si>
    <t xml:space="preserve">जिल्ला प्रहरी कार्यालय </t>
  </si>
  <si>
    <t>सेनिटाइजर  (सानो)</t>
  </si>
  <si>
    <t>सेनिटाइजर (ठुलो)</t>
  </si>
  <si>
    <t>झुल</t>
  </si>
  <si>
    <t>कम्मल</t>
  </si>
  <si>
    <t>बारबर्दिया नगरपालिका</t>
  </si>
  <si>
    <t>ठाकुरबाबा नगरपालिका</t>
  </si>
  <si>
    <t>राजापुर नगरपालिका</t>
  </si>
  <si>
    <t>मधुवन नगरपालिका</t>
  </si>
  <si>
    <t xml:space="preserve">भैरव प्रसाद सुरक्षा गुल्म </t>
  </si>
  <si>
    <t xml:space="preserve">स्वास्थ्य कार्यालय </t>
  </si>
  <si>
    <t xml:space="preserve">बढैयाताल गाँउपालिका </t>
  </si>
  <si>
    <t xml:space="preserve">एक्वुलेन्स चालक </t>
  </si>
  <si>
    <t xml:space="preserve">रक्षा ट्रस्टवाट प्राप्त </t>
  </si>
  <si>
    <t>रुमाल</t>
  </si>
  <si>
    <t>सावुन</t>
  </si>
  <si>
    <t>वाल्टी</t>
  </si>
  <si>
    <t xml:space="preserve">जग </t>
  </si>
  <si>
    <t>हाइजिन किट</t>
  </si>
  <si>
    <t xml:space="preserve">पम्पेल्ट </t>
  </si>
  <si>
    <t>युनिसेफ नेपाल</t>
  </si>
  <si>
    <t xml:space="preserve">प्लान नेपाल </t>
  </si>
  <si>
    <t>पि फर्म</t>
  </si>
  <si>
    <t xml:space="preserve">सामाग्री प्राप्त  ( सख्या )  </t>
  </si>
  <si>
    <t xml:space="preserve">सेनिटाइजिड्ग बुथ </t>
  </si>
  <si>
    <t xml:space="preserve">टेन्ट </t>
  </si>
  <si>
    <t xml:space="preserve">द्वारीका फाउन्डेसन (विनय रावल ) </t>
  </si>
  <si>
    <t xml:space="preserve">सामाग्री वितरण  ( सख्या )  </t>
  </si>
  <si>
    <t xml:space="preserve">जम्मा </t>
  </si>
  <si>
    <t xml:space="preserve">सशस्त्र प्रहरी बल नेपाल </t>
  </si>
  <si>
    <t xml:space="preserve">जिल्ला विपद व्यवस्थापन समिति </t>
  </si>
  <si>
    <t>सेनिटाइजर (१००ML)</t>
  </si>
  <si>
    <t>सेनिटाइजर (५००ML)</t>
  </si>
  <si>
    <t>सामग्री दिने निकाय/नाम विवरण</t>
  </si>
  <si>
    <t>सामग्री वुझीलिने निकाय/व्यक्तीको विवरण</t>
  </si>
  <si>
    <t xml:space="preserve">फिवर गन </t>
  </si>
  <si>
    <t xml:space="preserve">स्प्रे बाकस </t>
  </si>
  <si>
    <t xml:space="preserve">गेरुवा गाउपालिका </t>
  </si>
  <si>
    <t xml:space="preserve"> समाजसेवी सुरेश पन्तवाट प्राप्त </t>
  </si>
  <si>
    <t xml:space="preserve">दलित महिला उत्थान केन्द्र, वर्दिया </t>
  </si>
  <si>
    <t xml:space="preserve">प्रदेश सरकार, प्रदेश ५ मार्फत प्राप्त </t>
  </si>
  <si>
    <t>जिल्ला प्रशासन कार्यालय</t>
  </si>
  <si>
    <t xml:space="preserve">बाँसगढी नगरपालिका </t>
  </si>
  <si>
    <t>माडवाडी युवा मन्च, माडवारी ब्राह्मण समाज, सुरेश पन्त लगायतबाट संयुक्त रुपमा</t>
  </si>
  <si>
    <t>वेस नेपाल/सम्बाद समुह वर्दिया</t>
  </si>
  <si>
    <t>माननीय सदस्य तथा जनप्रतिनिधि</t>
  </si>
  <si>
    <t xml:space="preserve">दलित सेवा सघ/अरुण सिह राठौर/मेरीक्लोप्स फादर्स एन्ड  ब्रदर्श </t>
  </si>
  <si>
    <t xml:space="preserve">भाइरेक्स </t>
  </si>
  <si>
    <t>KN 95 माक्स</t>
  </si>
  <si>
    <t xml:space="preserve">नेकपा उपाध्यक्ष वामदेव गौतम, प्रतिनिधि सभा सदस्य मा तुल्सा थापा र हरिस गौतम </t>
  </si>
  <si>
    <t>सेनिटाइजर ( 5 Lt)</t>
  </si>
  <si>
    <t xml:space="preserve">STग्लोप्स </t>
  </si>
  <si>
    <t>N95</t>
  </si>
  <si>
    <t>गुलरिया नगरपालिका</t>
  </si>
  <si>
    <t xml:space="preserve">जिल्ला समन्वय समिति </t>
  </si>
  <si>
    <t xml:space="preserve">नेपाल रेडक्रस सोसाइटी </t>
  </si>
  <si>
    <t xml:space="preserve">रा वा बैक </t>
  </si>
  <si>
    <t xml:space="preserve">पत्रकारहरु </t>
  </si>
  <si>
    <t xml:space="preserve">ग्लोप्स(जोडी) </t>
  </si>
  <si>
    <t xml:space="preserve">नेपाल रेडक्रस सोसाइटी वर्दिया </t>
  </si>
  <si>
    <t xml:space="preserve">शव व्यवस्थापन किट </t>
  </si>
  <si>
    <t xml:space="preserve">डिस्पोजेवल क्याप </t>
  </si>
  <si>
    <t xml:space="preserve">जुज कभर </t>
  </si>
  <si>
    <t xml:space="preserve">इलाका प्रशासन कार्यालय राजापुर </t>
  </si>
  <si>
    <t>Care/KMJS</t>
  </si>
  <si>
    <t>इलाका प्रशासन कार्यालय बासगढी</t>
  </si>
  <si>
    <t xml:space="preserve">हाल  DDMC मा मौजाद </t>
  </si>
  <si>
    <t xml:space="preserve">खानेपानी तथा सरसफाइ डिभिजन कार्यालय </t>
  </si>
  <si>
    <t xml:space="preserve">सुज कभर </t>
  </si>
  <si>
    <t>हेन्ड वास 215ml</t>
  </si>
  <si>
    <t>हेन्ड वास रिफिल 215 ml</t>
  </si>
  <si>
    <t>फिल्टर 6 Lt</t>
  </si>
  <si>
    <t xml:space="preserve">हरपिक </t>
  </si>
  <si>
    <t xml:space="preserve">ल्वाइलेट व्रस </t>
  </si>
  <si>
    <t xml:space="preserve"> </t>
  </si>
  <si>
    <t xml:space="preserve">कमैया महिला जागरण समाज/एकसन एड </t>
  </si>
  <si>
    <t xml:space="preserve">नापी कार्यालय </t>
  </si>
  <si>
    <t xml:space="preserve">भुमीसुधार तथा मालपोत कार्यालय </t>
  </si>
  <si>
    <t xml:space="preserve">बाके युनिस्को क्लव </t>
  </si>
  <si>
    <t>स्वास्थ्य सेवा विभाग( मा तुल्सी थापा)</t>
  </si>
  <si>
    <t xml:space="preserve">खानेपानी आइसेलेसन सेन्टर </t>
  </si>
  <si>
    <t>क्र.सं.</t>
  </si>
  <si>
    <t>कोरोना भाइरस(COVID-19) को रोकथामका लागि विभिन्न निकायहरुलाई मिति २०७७/०३/३१ गतेसम्म वितरण गरिएको सामाग्रीहरुको विवरण</t>
  </si>
  <si>
    <t>कोरोना भाइरस(COVID-19) को रोकथामका लागि विभिन्न निकायहरुबाट मिति २०७७/०३/३१ गतेसम्म प्राप्त सामाग्रीहरुको विवरण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</si>
</sst>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Mangal"/>
      <family val="1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Mangal"/>
      <family val="1"/>
    </font>
    <font>
      <b/>
      <sz val="11"/>
      <color theme="1"/>
      <name val="Mangal"/>
      <family val="1"/>
    </font>
    <font>
      <sz val="13"/>
      <color theme="1"/>
      <name val="Fontasy Himali"/>
      <family val="5"/>
    </font>
    <font>
      <b/>
      <sz val="13"/>
      <color theme="1"/>
      <name val="Fontasy Himali"/>
      <family val="5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64" fontId="0" fillId="0" borderId="1" xfId="0" applyNumberFormat="1" applyBorder="1"/>
    <xf numFmtId="0" fontId="0" fillId="0" borderId="0" xfId="0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0" xfId="0" applyNumberFormat="1"/>
    <xf numFmtId="164" fontId="7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/>
    <xf numFmtId="164" fontId="4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9"/>
  <sheetViews>
    <sheetView tabSelected="1" zoomScale="115" zoomScaleNormal="115" workbookViewId="0">
      <pane xSplit="1" ySplit="5" topLeftCell="B6" activePane="bottomRight" state="frozen"/>
      <selection pane="topRight" activeCell="C1" sqref="C1"/>
      <selection pane="bottomLeft" activeCell="A6" sqref="A6"/>
      <selection pane="bottomRight" activeCell="G13" sqref="G13"/>
    </sheetView>
  </sheetViews>
  <sheetFormatPr defaultRowHeight="15" x14ac:dyDescent="0.25"/>
  <cols>
    <col min="1" max="1" width="5.42578125" customWidth="1"/>
    <col min="2" max="2" width="40.140625" customWidth="1"/>
    <col min="3" max="3" width="9.28515625" customWidth="1"/>
    <col min="4" max="4" width="8.140625" customWidth="1"/>
    <col min="5" max="5" width="11.85546875" customWidth="1"/>
    <col min="6" max="6" width="11.7109375" customWidth="1"/>
    <col min="7" max="7" width="5.28515625" customWidth="1"/>
    <col min="8" max="8" width="6.7109375" customWidth="1"/>
    <col min="9" max="10" width="5.140625" customWidth="1"/>
    <col min="11" max="11" width="9.85546875" customWidth="1"/>
    <col min="12" max="12" width="6.7109375" bestFit="1" customWidth="1"/>
    <col min="13" max="13" width="6.140625" customWidth="1"/>
    <col min="14" max="14" width="5.7109375" customWidth="1"/>
    <col min="15" max="15" width="5.140625" bestFit="1" customWidth="1"/>
    <col min="16" max="16" width="5.5703125" customWidth="1"/>
    <col min="17" max="17" width="7.42578125" customWidth="1"/>
    <col min="18" max="18" width="5.28515625" customWidth="1"/>
    <col min="19" max="19" width="9.7109375" customWidth="1"/>
    <col min="20" max="21" width="7.28515625" customWidth="1"/>
    <col min="22" max="22" width="8.7109375" bestFit="1" customWidth="1"/>
    <col min="23" max="23" width="8.7109375" customWidth="1"/>
    <col min="24" max="24" width="11.42578125" customWidth="1"/>
    <col min="26" max="27" width="9.140625" customWidth="1"/>
  </cols>
  <sheetData>
    <row r="1" spans="1:32" ht="26.25" customHeight="1" x14ac:dyDescent="0.35">
      <c r="A1" s="40" t="s">
        <v>38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16"/>
    </row>
    <row r="2" spans="1:32" ht="21" x14ac:dyDescent="0.35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16"/>
    </row>
    <row r="3" spans="1:32" ht="18.75" x14ac:dyDescent="0.3">
      <c r="A3" s="41" t="s">
        <v>91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17"/>
    </row>
    <row r="4" spans="1:32" ht="23.25" customHeight="1" x14ac:dyDescent="0.25">
      <c r="A4" s="37" t="s">
        <v>0</v>
      </c>
      <c r="B4" s="38" t="s">
        <v>41</v>
      </c>
      <c r="C4" s="39" t="s">
        <v>31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13"/>
      <c r="R4" s="13"/>
      <c r="S4" s="13"/>
      <c r="T4" s="13"/>
      <c r="U4" s="13"/>
      <c r="V4" s="9"/>
      <c r="W4" s="9"/>
      <c r="X4" s="9"/>
      <c r="Y4" s="9"/>
      <c r="Z4" s="9"/>
      <c r="AA4" s="9"/>
      <c r="AB4" s="9"/>
      <c r="AC4" s="9"/>
      <c r="AD4" s="9"/>
      <c r="AE4" s="9"/>
      <c r="AF4" s="9"/>
    </row>
    <row r="5" spans="1:32" ht="60" customHeight="1" x14ac:dyDescent="0.6">
      <c r="A5" s="37"/>
      <c r="B5" s="38"/>
      <c r="C5" s="14" t="s">
        <v>5</v>
      </c>
      <c r="D5" s="23" t="s">
        <v>66</v>
      </c>
      <c r="E5" s="18" t="s">
        <v>39</v>
      </c>
      <c r="F5" s="18" t="s">
        <v>40</v>
      </c>
      <c r="G5" s="18" t="s">
        <v>22</v>
      </c>
      <c r="H5" s="18" t="s">
        <v>23</v>
      </c>
      <c r="I5" s="18" t="s">
        <v>24</v>
      </c>
      <c r="J5" s="18" t="s">
        <v>25</v>
      </c>
      <c r="K5" s="18" t="s">
        <v>26</v>
      </c>
      <c r="L5" s="18" t="s">
        <v>27</v>
      </c>
      <c r="M5" s="18" t="s">
        <v>12</v>
      </c>
      <c r="N5" s="18" t="s">
        <v>30</v>
      </c>
      <c r="O5" s="18" t="s">
        <v>11</v>
      </c>
      <c r="P5" s="14" t="s">
        <v>2</v>
      </c>
      <c r="Q5" s="15" t="s">
        <v>32</v>
      </c>
      <c r="R5" s="13" t="s">
        <v>33</v>
      </c>
      <c r="S5" s="13" t="s">
        <v>43</v>
      </c>
      <c r="T5" s="15" t="s">
        <v>44</v>
      </c>
      <c r="U5" s="15" t="s">
        <v>56</v>
      </c>
      <c r="V5" s="9" t="s">
        <v>55</v>
      </c>
      <c r="W5" s="26" t="s">
        <v>59</v>
      </c>
      <c r="X5" s="25" t="s">
        <v>58</v>
      </c>
      <c r="Y5" s="10" t="s">
        <v>68</v>
      </c>
      <c r="Z5" s="10" t="s">
        <v>69</v>
      </c>
      <c r="AA5" s="10" t="s">
        <v>70</v>
      </c>
      <c r="AB5" s="10" t="s">
        <v>77</v>
      </c>
      <c r="AC5" s="10" t="s">
        <v>78</v>
      </c>
      <c r="AD5" s="10" t="s">
        <v>79</v>
      </c>
      <c r="AE5" s="10" t="s">
        <v>80</v>
      </c>
      <c r="AF5" s="10" t="s">
        <v>81</v>
      </c>
    </row>
    <row r="6" spans="1:32" s="2" customFormat="1" ht="38.25" customHeight="1" x14ac:dyDescent="0.25">
      <c r="A6" s="7">
        <v>1</v>
      </c>
      <c r="B6" s="3" t="s">
        <v>47</v>
      </c>
      <c r="C6" s="12">
        <v>1600</v>
      </c>
      <c r="D6" s="12">
        <v>0</v>
      </c>
      <c r="E6" s="12">
        <v>0</v>
      </c>
      <c r="F6" s="12">
        <v>0</v>
      </c>
      <c r="G6" s="12">
        <v>300</v>
      </c>
      <c r="H6" s="12">
        <v>200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3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29">
        <v>0</v>
      </c>
      <c r="W6" s="29">
        <v>0</v>
      </c>
      <c r="X6" s="29">
        <v>0</v>
      </c>
      <c r="Y6" s="29">
        <v>0</v>
      </c>
      <c r="Z6" s="29">
        <v>0</v>
      </c>
      <c r="AA6" s="29">
        <v>0</v>
      </c>
      <c r="AB6" s="29">
        <v>0</v>
      </c>
      <c r="AC6" s="29">
        <v>0</v>
      </c>
      <c r="AD6" s="29">
        <v>0</v>
      </c>
      <c r="AE6" s="29">
        <v>0</v>
      </c>
      <c r="AF6" s="29">
        <v>0</v>
      </c>
    </row>
    <row r="7" spans="1:32" s="2" customFormat="1" ht="24" x14ac:dyDescent="0.25">
      <c r="A7" s="7">
        <v>2</v>
      </c>
      <c r="B7" s="3" t="s">
        <v>29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250</v>
      </c>
      <c r="N7" s="12">
        <v>250</v>
      </c>
      <c r="O7" s="12">
        <v>250</v>
      </c>
      <c r="P7" s="3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29">
        <v>0</v>
      </c>
      <c r="W7" s="29">
        <v>0</v>
      </c>
      <c r="X7" s="29">
        <v>0</v>
      </c>
      <c r="Y7" s="29">
        <v>0</v>
      </c>
      <c r="Z7" s="29">
        <v>0</v>
      </c>
      <c r="AA7" s="29">
        <v>0</v>
      </c>
      <c r="AB7" s="29">
        <v>0</v>
      </c>
      <c r="AC7" s="29">
        <v>0</v>
      </c>
      <c r="AD7" s="29">
        <v>0</v>
      </c>
      <c r="AE7" s="29">
        <v>0</v>
      </c>
      <c r="AF7" s="29">
        <v>0</v>
      </c>
    </row>
    <row r="8" spans="1:32" s="2" customFormat="1" ht="24" x14ac:dyDescent="0.25">
      <c r="A8" s="7">
        <v>3</v>
      </c>
      <c r="B8" s="3" t="s">
        <v>48</v>
      </c>
      <c r="C8" s="12">
        <v>300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32">
        <v>25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29">
        <v>0</v>
      </c>
      <c r="W8" s="29">
        <v>0</v>
      </c>
      <c r="X8" s="29">
        <v>0</v>
      </c>
      <c r="Y8" s="29">
        <v>0</v>
      </c>
      <c r="Z8" s="29">
        <v>0</v>
      </c>
      <c r="AA8" s="29">
        <v>0</v>
      </c>
      <c r="AB8" s="29">
        <v>0</v>
      </c>
      <c r="AC8" s="29">
        <v>0</v>
      </c>
      <c r="AD8" s="29">
        <v>0</v>
      </c>
      <c r="AE8" s="29">
        <v>0</v>
      </c>
      <c r="AF8" s="29">
        <v>0</v>
      </c>
    </row>
    <row r="9" spans="1:32" s="2" customFormat="1" ht="24" x14ac:dyDescent="0.25">
      <c r="A9" s="7">
        <v>4</v>
      </c>
      <c r="B9" s="5" t="s">
        <v>21</v>
      </c>
      <c r="C9" s="12">
        <v>600</v>
      </c>
      <c r="D9" s="12">
        <v>300</v>
      </c>
      <c r="E9" s="12">
        <v>35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32">
        <v>18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29">
        <v>0</v>
      </c>
      <c r="W9" s="29">
        <v>0</v>
      </c>
      <c r="X9" s="29">
        <v>0</v>
      </c>
      <c r="Y9" s="29">
        <v>0</v>
      </c>
      <c r="Z9" s="29">
        <v>0</v>
      </c>
      <c r="AA9" s="29">
        <v>0</v>
      </c>
      <c r="AB9" s="29">
        <v>0</v>
      </c>
      <c r="AC9" s="29">
        <v>0</v>
      </c>
      <c r="AD9" s="29">
        <v>0</v>
      </c>
      <c r="AE9" s="29">
        <v>0</v>
      </c>
      <c r="AF9" s="29">
        <v>0</v>
      </c>
    </row>
    <row r="10" spans="1:32" s="2" customFormat="1" ht="24" x14ac:dyDescent="0.25">
      <c r="A10" s="7">
        <v>5</v>
      </c>
      <c r="B10" s="5" t="s">
        <v>46</v>
      </c>
      <c r="C10" s="12">
        <f>17000+3000</f>
        <v>20000</v>
      </c>
      <c r="D10" s="12">
        <v>11500</v>
      </c>
      <c r="E10" s="12">
        <v>45</v>
      </c>
      <c r="F10" s="12">
        <v>322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32">
        <f>35+100</f>
        <v>135</v>
      </c>
      <c r="Q10" s="12">
        <v>0</v>
      </c>
      <c r="R10" s="12">
        <v>0</v>
      </c>
      <c r="S10" s="12">
        <v>0</v>
      </c>
      <c r="T10" s="12">
        <v>0</v>
      </c>
      <c r="U10" s="12">
        <v>100</v>
      </c>
      <c r="V10" s="29">
        <v>0</v>
      </c>
      <c r="W10" s="29">
        <v>0</v>
      </c>
      <c r="X10" s="29">
        <v>0</v>
      </c>
      <c r="Y10" s="29">
        <v>0</v>
      </c>
      <c r="Z10" s="29">
        <v>0</v>
      </c>
      <c r="AA10" s="29">
        <v>0</v>
      </c>
      <c r="AB10" s="29">
        <v>0</v>
      </c>
      <c r="AC10" s="29">
        <v>0</v>
      </c>
      <c r="AD10" s="29">
        <v>0</v>
      </c>
      <c r="AE10" s="29">
        <v>0</v>
      </c>
      <c r="AF10" s="29">
        <v>0</v>
      </c>
    </row>
    <row r="11" spans="1:32" s="2" customFormat="1" ht="24" x14ac:dyDescent="0.25">
      <c r="A11" s="7">
        <v>6</v>
      </c>
      <c r="B11" s="5" t="s">
        <v>52</v>
      </c>
      <c r="C11" s="12">
        <v>50</v>
      </c>
      <c r="D11" s="12">
        <v>0</v>
      </c>
      <c r="E11" s="12">
        <v>80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4000</v>
      </c>
      <c r="M11" s="12">
        <v>0</v>
      </c>
      <c r="N11" s="12">
        <v>0</v>
      </c>
      <c r="O11" s="12">
        <v>0</v>
      </c>
      <c r="P11" s="32">
        <v>4</v>
      </c>
      <c r="Q11" s="12">
        <v>0</v>
      </c>
      <c r="R11" s="12">
        <v>0</v>
      </c>
      <c r="S11" s="12">
        <v>4</v>
      </c>
      <c r="T11" s="12">
        <v>0</v>
      </c>
      <c r="U11" s="12">
        <v>0</v>
      </c>
      <c r="V11" s="29">
        <v>0</v>
      </c>
      <c r="W11" s="29">
        <v>0</v>
      </c>
      <c r="X11" s="29">
        <v>0</v>
      </c>
      <c r="Y11" s="29">
        <v>0</v>
      </c>
      <c r="Z11" s="29">
        <v>0</v>
      </c>
      <c r="AA11" s="29">
        <v>0</v>
      </c>
      <c r="AB11" s="29">
        <v>0</v>
      </c>
      <c r="AC11" s="29">
        <v>0</v>
      </c>
      <c r="AD11" s="29">
        <v>0</v>
      </c>
      <c r="AE11" s="29">
        <v>0</v>
      </c>
      <c r="AF11" s="29">
        <v>0</v>
      </c>
    </row>
    <row r="12" spans="1:32" s="2" customFormat="1" ht="24" x14ac:dyDescent="0.25">
      <c r="A12" s="7">
        <v>7</v>
      </c>
      <c r="B12" s="3" t="s">
        <v>3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32">
        <v>6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29">
        <v>0</v>
      </c>
      <c r="W12" s="29">
        <v>0</v>
      </c>
      <c r="X12" s="29">
        <v>0</v>
      </c>
      <c r="Y12" s="29">
        <v>0</v>
      </c>
      <c r="Z12" s="29">
        <v>0</v>
      </c>
      <c r="AA12" s="29">
        <v>0</v>
      </c>
      <c r="AB12" s="29">
        <v>0</v>
      </c>
      <c r="AC12" s="29">
        <v>0</v>
      </c>
      <c r="AD12" s="29">
        <v>0</v>
      </c>
      <c r="AE12" s="29">
        <v>0</v>
      </c>
      <c r="AF12" s="29">
        <v>0</v>
      </c>
    </row>
    <row r="13" spans="1:32" s="2" customFormat="1" ht="24" x14ac:dyDescent="0.25">
      <c r="A13" s="7">
        <v>8</v>
      </c>
      <c r="B13" s="3" t="s">
        <v>28</v>
      </c>
      <c r="C13" s="12">
        <v>1000</v>
      </c>
      <c r="D13" s="12">
        <v>1200</v>
      </c>
      <c r="E13" s="12">
        <v>0</v>
      </c>
      <c r="F13" s="12">
        <v>10</v>
      </c>
      <c r="G13" s="12">
        <v>0</v>
      </c>
      <c r="H13" s="12">
        <v>250</v>
      </c>
      <c r="I13" s="12">
        <v>150</v>
      </c>
      <c r="J13" s="12">
        <v>150</v>
      </c>
      <c r="K13" s="12">
        <v>200</v>
      </c>
      <c r="L13" s="12">
        <v>0</v>
      </c>
      <c r="M13" s="12">
        <v>100</v>
      </c>
      <c r="N13" s="12">
        <v>0</v>
      </c>
      <c r="O13" s="12">
        <v>200</v>
      </c>
      <c r="P13" s="3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29">
        <v>0</v>
      </c>
      <c r="W13" s="29">
        <v>0</v>
      </c>
      <c r="X13" s="29">
        <v>0</v>
      </c>
      <c r="Y13" s="29">
        <v>0</v>
      </c>
      <c r="Z13" s="29">
        <v>0</v>
      </c>
      <c r="AA13" s="29">
        <v>0</v>
      </c>
      <c r="AB13" s="29">
        <v>0</v>
      </c>
      <c r="AC13" s="29">
        <v>0</v>
      </c>
      <c r="AD13" s="29">
        <v>0</v>
      </c>
      <c r="AE13" s="29">
        <v>0</v>
      </c>
      <c r="AF13" s="29">
        <v>0</v>
      </c>
    </row>
    <row r="14" spans="1:32" s="2" customFormat="1" ht="24" x14ac:dyDescent="0.25">
      <c r="A14" s="7">
        <v>9</v>
      </c>
      <c r="B14" s="3" t="s">
        <v>34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32">
        <v>100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29">
        <v>0</v>
      </c>
      <c r="W14" s="29">
        <v>0</v>
      </c>
      <c r="X14" s="29">
        <v>0</v>
      </c>
      <c r="Y14" s="29">
        <v>0</v>
      </c>
      <c r="Z14" s="29">
        <v>0</v>
      </c>
      <c r="AA14" s="29">
        <v>0</v>
      </c>
      <c r="AB14" s="29">
        <v>0</v>
      </c>
      <c r="AC14" s="29">
        <v>0</v>
      </c>
      <c r="AD14" s="29">
        <v>0</v>
      </c>
      <c r="AE14" s="29">
        <v>0</v>
      </c>
      <c r="AF14" s="29">
        <v>0</v>
      </c>
    </row>
    <row r="15" spans="1:32" s="2" customFormat="1" ht="69.75" x14ac:dyDescent="0.25">
      <c r="A15" s="7">
        <v>10</v>
      </c>
      <c r="B15" s="3" t="s">
        <v>51</v>
      </c>
      <c r="C15" s="12">
        <v>4000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32">
        <v>5</v>
      </c>
      <c r="Q15" s="12">
        <v>1</v>
      </c>
      <c r="R15" s="12">
        <v>10</v>
      </c>
      <c r="S15" s="12">
        <v>5</v>
      </c>
      <c r="T15" s="12">
        <v>2</v>
      </c>
      <c r="U15" s="12">
        <v>0</v>
      </c>
      <c r="V15" s="29">
        <v>0</v>
      </c>
      <c r="W15" s="29">
        <v>0</v>
      </c>
      <c r="X15" s="29">
        <v>0</v>
      </c>
      <c r="Y15" s="29">
        <v>0</v>
      </c>
      <c r="Z15" s="29">
        <v>0</v>
      </c>
      <c r="AA15" s="29">
        <v>0</v>
      </c>
      <c r="AB15" s="29">
        <v>0</v>
      </c>
      <c r="AC15" s="29">
        <v>0</v>
      </c>
      <c r="AD15" s="29">
        <v>0</v>
      </c>
      <c r="AE15" s="29">
        <v>0</v>
      </c>
      <c r="AF15" s="29">
        <v>0</v>
      </c>
    </row>
    <row r="16" spans="1:32" s="2" customFormat="1" ht="46.5" x14ac:dyDescent="0.25">
      <c r="A16" s="7">
        <v>11</v>
      </c>
      <c r="B16" s="3" t="s">
        <v>54</v>
      </c>
      <c r="C16" s="12">
        <v>5000</v>
      </c>
      <c r="D16" s="12">
        <v>2000</v>
      </c>
      <c r="E16" s="12">
        <v>0</v>
      </c>
      <c r="F16" s="12">
        <v>100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32">
        <v>100</v>
      </c>
      <c r="Q16" s="12">
        <v>0</v>
      </c>
      <c r="R16" s="12">
        <v>0</v>
      </c>
      <c r="S16" s="12">
        <v>24</v>
      </c>
      <c r="T16" s="12">
        <v>0</v>
      </c>
      <c r="U16" s="12">
        <v>500</v>
      </c>
      <c r="V16" s="29">
        <v>150</v>
      </c>
      <c r="W16" s="29">
        <v>1000</v>
      </c>
      <c r="X16" s="29">
        <v>0</v>
      </c>
      <c r="Y16" s="29">
        <v>0</v>
      </c>
      <c r="Z16" s="29">
        <v>0</v>
      </c>
      <c r="AA16" s="29">
        <v>0</v>
      </c>
      <c r="AB16" s="29">
        <v>0</v>
      </c>
      <c r="AC16" s="29">
        <v>0</v>
      </c>
      <c r="AD16" s="29">
        <v>0</v>
      </c>
      <c r="AE16" s="29">
        <v>0</v>
      </c>
      <c r="AF16" s="29">
        <v>0</v>
      </c>
    </row>
    <row r="17" spans="1:32" s="2" customFormat="1" ht="64.5" customHeight="1" x14ac:dyDescent="0.25">
      <c r="A17" s="7">
        <v>12</v>
      </c>
      <c r="B17" s="3" t="s">
        <v>57</v>
      </c>
      <c r="C17" s="12">
        <v>79000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32">
        <v>50</v>
      </c>
      <c r="Q17" s="12">
        <v>0</v>
      </c>
      <c r="R17" s="12">
        <v>0</v>
      </c>
      <c r="S17" s="12">
        <v>14</v>
      </c>
      <c r="T17" s="12">
        <v>0</v>
      </c>
      <c r="U17" s="12">
        <v>0</v>
      </c>
      <c r="V17" s="29">
        <v>0</v>
      </c>
      <c r="W17" s="29">
        <v>0</v>
      </c>
      <c r="X17" s="29">
        <v>10</v>
      </c>
      <c r="Y17" s="29">
        <v>0</v>
      </c>
      <c r="Z17" s="29">
        <v>0</v>
      </c>
      <c r="AA17" s="29">
        <v>0</v>
      </c>
      <c r="AB17" s="29">
        <v>0</v>
      </c>
      <c r="AC17" s="29">
        <v>0</v>
      </c>
      <c r="AD17" s="29">
        <v>0</v>
      </c>
      <c r="AE17" s="29">
        <v>0</v>
      </c>
      <c r="AF17" s="29">
        <v>0</v>
      </c>
    </row>
    <row r="18" spans="1:32" s="2" customFormat="1" ht="24" x14ac:dyDescent="0.25">
      <c r="A18" s="7">
        <v>13</v>
      </c>
      <c r="B18" s="3" t="s">
        <v>29</v>
      </c>
      <c r="C18" s="12">
        <v>6950</v>
      </c>
      <c r="D18" s="12">
        <v>6950</v>
      </c>
      <c r="E18" s="12">
        <v>0</v>
      </c>
      <c r="F18" s="12">
        <v>70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32">
        <v>104</v>
      </c>
      <c r="Q18" s="12">
        <v>0</v>
      </c>
      <c r="R18" s="12">
        <v>0</v>
      </c>
      <c r="S18" s="12">
        <v>14</v>
      </c>
      <c r="T18" s="12">
        <v>0</v>
      </c>
      <c r="U18" s="12">
        <v>500</v>
      </c>
      <c r="V18" s="29">
        <v>0</v>
      </c>
      <c r="W18" s="29">
        <v>0</v>
      </c>
      <c r="X18" s="29">
        <v>0</v>
      </c>
      <c r="Y18" s="29">
        <v>0</v>
      </c>
      <c r="Z18" s="29">
        <v>0</v>
      </c>
      <c r="AA18" s="29">
        <v>0</v>
      </c>
      <c r="AB18" s="29">
        <v>0</v>
      </c>
      <c r="AC18" s="29">
        <v>0</v>
      </c>
      <c r="AD18" s="29">
        <v>0</v>
      </c>
      <c r="AE18" s="29">
        <v>0</v>
      </c>
      <c r="AF18" s="29">
        <v>0</v>
      </c>
    </row>
    <row r="19" spans="1:32" s="2" customFormat="1" ht="24" x14ac:dyDescent="0.25">
      <c r="A19" s="7">
        <v>14</v>
      </c>
      <c r="B19" s="3" t="s">
        <v>72</v>
      </c>
      <c r="C19" s="12">
        <v>2800</v>
      </c>
      <c r="D19" s="12">
        <v>11650</v>
      </c>
      <c r="E19" s="12">
        <v>160</v>
      </c>
      <c r="F19" s="12">
        <v>16</v>
      </c>
      <c r="G19" s="12"/>
      <c r="H19" s="12">
        <v>440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32">
        <v>25</v>
      </c>
      <c r="Q19" s="12">
        <v>0</v>
      </c>
      <c r="R19" s="12">
        <v>0</v>
      </c>
      <c r="S19" s="12">
        <v>9</v>
      </c>
      <c r="T19" s="12">
        <v>0</v>
      </c>
      <c r="U19" s="12">
        <v>0</v>
      </c>
      <c r="V19" s="29">
        <v>0</v>
      </c>
      <c r="W19" s="29">
        <v>0</v>
      </c>
      <c r="X19" s="29">
        <v>0</v>
      </c>
      <c r="Y19" s="29">
        <v>0</v>
      </c>
      <c r="Z19" s="29">
        <v>280</v>
      </c>
      <c r="AA19" s="29">
        <v>280</v>
      </c>
      <c r="AB19" s="29">
        <v>0</v>
      </c>
      <c r="AC19" s="29">
        <v>0</v>
      </c>
      <c r="AD19" s="29">
        <v>0</v>
      </c>
      <c r="AE19" s="29">
        <v>0</v>
      </c>
      <c r="AF19" s="29">
        <v>0</v>
      </c>
    </row>
    <row r="20" spans="1:32" s="2" customFormat="1" ht="24" x14ac:dyDescent="0.25">
      <c r="A20" s="7">
        <v>15</v>
      </c>
      <c r="B20" s="3" t="s">
        <v>67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3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29">
        <v>0</v>
      </c>
      <c r="W20" s="29">
        <v>0</v>
      </c>
      <c r="X20" s="29">
        <v>0</v>
      </c>
      <c r="Y20" s="29">
        <v>6</v>
      </c>
      <c r="Z20" s="29">
        <v>0</v>
      </c>
      <c r="AA20" s="29">
        <v>0</v>
      </c>
      <c r="AB20" s="29">
        <v>0</v>
      </c>
      <c r="AC20" s="29">
        <v>0</v>
      </c>
      <c r="AD20" s="29">
        <v>0</v>
      </c>
      <c r="AE20" s="29">
        <v>0</v>
      </c>
      <c r="AF20" s="29">
        <v>0</v>
      </c>
    </row>
    <row r="21" spans="1:32" s="2" customFormat="1" ht="24" x14ac:dyDescent="0.25">
      <c r="A21" s="7">
        <v>16</v>
      </c>
      <c r="B21" s="5" t="s">
        <v>75</v>
      </c>
      <c r="C21" s="4">
        <v>500</v>
      </c>
      <c r="D21" s="4">
        <v>700</v>
      </c>
      <c r="E21" s="4">
        <v>200</v>
      </c>
      <c r="F21" s="4">
        <v>50</v>
      </c>
      <c r="G21" s="4">
        <v>0</v>
      </c>
      <c r="H21" s="4">
        <v>200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31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22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150</v>
      </c>
      <c r="AC21" s="21">
        <v>100</v>
      </c>
      <c r="AD21" s="21">
        <v>10</v>
      </c>
      <c r="AE21" s="21">
        <v>20</v>
      </c>
      <c r="AF21" s="21">
        <v>5</v>
      </c>
    </row>
    <row r="22" spans="1:32" s="2" customFormat="1" ht="24" x14ac:dyDescent="0.25">
      <c r="A22" s="7">
        <v>17</v>
      </c>
      <c r="B22" s="5" t="s">
        <v>83</v>
      </c>
      <c r="C22" s="4">
        <v>5000</v>
      </c>
      <c r="D22" s="4">
        <v>0</v>
      </c>
      <c r="E22" s="4">
        <v>0</v>
      </c>
      <c r="F22" s="4">
        <v>50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31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22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</row>
    <row r="23" spans="1:32" s="2" customFormat="1" ht="24" x14ac:dyDescent="0.25">
      <c r="A23" s="7">
        <v>18</v>
      </c>
      <c r="B23" s="5" t="s">
        <v>86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31">
        <v>30</v>
      </c>
      <c r="Q23" s="4">
        <v>0</v>
      </c>
      <c r="R23" s="4">
        <v>0</v>
      </c>
      <c r="S23" s="4">
        <v>3</v>
      </c>
      <c r="T23" s="4">
        <v>0</v>
      </c>
      <c r="U23" s="4">
        <v>0</v>
      </c>
      <c r="V23" s="4">
        <v>0</v>
      </c>
      <c r="W23" s="22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21">
        <v>0</v>
      </c>
      <c r="AF23" s="21">
        <v>0</v>
      </c>
    </row>
    <row r="24" spans="1:32" s="2" customFormat="1" ht="24" x14ac:dyDescent="0.25">
      <c r="A24" s="7">
        <v>19</v>
      </c>
      <c r="B24" s="5" t="s">
        <v>87</v>
      </c>
      <c r="C24" s="4">
        <v>500</v>
      </c>
      <c r="D24" s="4">
        <v>500</v>
      </c>
      <c r="E24" s="4">
        <v>0</v>
      </c>
      <c r="F24" s="4">
        <v>30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31">
        <v>30</v>
      </c>
      <c r="Q24" s="4">
        <v>0</v>
      </c>
      <c r="R24" s="4">
        <v>0</v>
      </c>
      <c r="S24" s="4">
        <v>5</v>
      </c>
      <c r="T24" s="4">
        <v>0</v>
      </c>
      <c r="U24" s="4">
        <v>50</v>
      </c>
      <c r="V24" s="4">
        <v>0</v>
      </c>
      <c r="W24" s="22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</row>
    <row r="25" spans="1:32" s="6" customFormat="1" ht="24" x14ac:dyDescent="0.25">
      <c r="A25" s="7"/>
      <c r="B25" s="19" t="s">
        <v>4</v>
      </c>
      <c r="C25" s="20">
        <f t="shared" ref="C25:AE25" si="0">SUM(C6:C24)</f>
        <v>127300</v>
      </c>
      <c r="D25" s="20">
        <f t="shared" si="0"/>
        <v>34800</v>
      </c>
      <c r="E25" s="20">
        <f t="shared" si="0"/>
        <v>520</v>
      </c>
      <c r="F25" s="20">
        <f t="shared" si="0"/>
        <v>648</v>
      </c>
      <c r="G25" s="20">
        <f t="shared" si="0"/>
        <v>300</v>
      </c>
      <c r="H25" s="20">
        <f t="shared" si="0"/>
        <v>1090</v>
      </c>
      <c r="I25" s="20">
        <f t="shared" si="0"/>
        <v>150</v>
      </c>
      <c r="J25" s="20">
        <f t="shared" si="0"/>
        <v>150</v>
      </c>
      <c r="K25" s="20">
        <f t="shared" si="0"/>
        <v>200</v>
      </c>
      <c r="L25" s="20">
        <f t="shared" si="0"/>
        <v>4000</v>
      </c>
      <c r="M25" s="20">
        <f t="shared" si="0"/>
        <v>350</v>
      </c>
      <c r="N25" s="20">
        <f t="shared" si="0"/>
        <v>250</v>
      </c>
      <c r="O25" s="20">
        <f t="shared" si="0"/>
        <v>450</v>
      </c>
      <c r="P25" s="20">
        <f t="shared" si="0"/>
        <v>632</v>
      </c>
      <c r="Q25" s="20">
        <f t="shared" si="0"/>
        <v>1</v>
      </c>
      <c r="R25" s="20">
        <f t="shared" si="0"/>
        <v>10</v>
      </c>
      <c r="S25" s="20">
        <f t="shared" si="0"/>
        <v>78</v>
      </c>
      <c r="T25" s="20">
        <f t="shared" si="0"/>
        <v>2</v>
      </c>
      <c r="U25" s="20">
        <f t="shared" si="0"/>
        <v>1150</v>
      </c>
      <c r="V25" s="20">
        <f t="shared" si="0"/>
        <v>150</v>
      </c>
      <c r="W25" s="20">
        <f t="shared" si="0"/>
        <v>1000</v>
      </c>
      <c r="X25" s="20">
        <f t="shared" si="0"/>
        <v>10</v>
      </c>
      <c r="Y25" s="20">
        <f t="shared" si="0"/>
        <v>6</v>
      </c>
      <c r="Z25" s="20">
        <f t="shared" si="0"/>
        <v>280</v>
      </c>
      <c r="AA25" s="20">
        <f t="shared" si="0"/>
        <v>280</v>
      </c>
      <c r="AB25" s="20">
        <f t="shared" si="0"/>
        <v>150</v>
      </c>
      <c r="AC25" s="20">
        <f t="shared" si="0"/>
        <v>100</v>
      </c>
      <c r="AD25" s="20">
        <f t="shared" si="0"/>
        <v>10</v>
      </c>
      <c r="AE25" s="20">
        <f t="shared" si="0"/>
        <v>20</v>
      </c>
      <c r="AF25" s="20">
        <f t="shared" ref="AF25" si="1">SUM(AF6:AF24)</f>
        <v>5</v>
      </c>
    </row>
    <row r="26" spans="1:32" x14ac:dyDescent="0.25">
      <c r="A26" s="9"/>
      <c r="B26" s="9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33"/>
      <c r="AC26" s="33"/>
      <c r="AD26" s="33"/>
      <c r="AE26" s="33"/>
      <c r="AF26" s="33"/>
    </row>
    <row r="27" spans="1:32" x14ac:dyDescent="0.25">
      <c r="A27" s="9"/>
      <c r="B27" s="27" t="s">
        <v>74</v>
      </c>
      <c r="C27" s="28">
        <f>C25-वितरण!C32</f>
        <v>1589</v>
      </c>
      <c r="D27" s="28">
        <f>D25-वितरण!D32</f>
        <v>862</v>
      </c>
      <c r="E27" s="28">
        <f>E25-वितरण!E32</f>
        <v>64</v>
      </c>
      <c r="F27" s="28">
        <f>F25-वितरण!F32</f>
        <v>19</v>
      </c>
      <c r="G27" s="28">
        <f>G25-वितरण!G32</f>
        <v>0</v>
      </c>
      <c r="H27" s="28">
        <f>H25-वितरण!H32</f>
        <v>392</v>
      </c>
      <c r="I27" s="28">
        <f>I25-वितरण!I32</f>
        <v>67</v>
      </c>
      <c r="J27" s="28">
        <f>J25-वितरण!J32</f>
        <v>72</v>
      </c>
      <c r="K27" s="28">
        <f>K25-वितरण!K32</f>
        <v>59</v>
      </c>
      <c r="L27" s="28">
        <f>L25-वितरण!L32</f>
        <v>0</v>
      </c>
      <c r="M27" s="28">
        <f>M25-वितरण!M32</f>
        <v>100</v>
      </c>
      <c r="N27" s="28">
        <f>N25-वितरण!N32</f>
        <v>0</v>
      </c>
      <c r="O27" s="28">
        <f>O25-वितरण!O32</f>
        <v>209</v>
      </c>
      <c r="P27" s="28">
        <f>P25-वितरण!P32</f>
        <v>10</v>
      </c>
      <c r="Q27" s="28">
        <f>Q25-वितरण!Q32</f>
        <v>0</v>
      </c>
      <c r="R27" s="28">
        <f>R25-वितरण!R32</f>
        <v>0</v>
      </c>
      <c r="S27" s="28">
        <f>S25-वितरण!S32</f>
        <v>15</v>
      </c>
      <c r="T27" s="28">
        <f>T25-वितरण!T32</f>
        <v>0</v>
      </c>
      <c r="U27" s="28">
        <f>U25-वितरण!U32</f>
        <v>46</v>
      </c>
      <c r="V27" s="28">
        <f>V25-वितरण!V32</f>
        <v>1</v>
      </c>
      <c r="W27" s="28">
        <f>W25-वितरण!W32</f>
        <v>47</v>
      </c>
      <c r="X27" s="28">
        <f>X25-वितरण!X32</f>
        <v>0</v>
      </c>
      <c r="Y27" s="28">
        <f>Y25-वितरण!Y32</f>
        <v>3</v>
      </c>
      <c r="Z27" s="28">
        <f>Z25-वितरण!Z32</f>
        <v>0</v>
      </c>
      <c r="AA27" s="28">
        <f>AA25-वितरण!AA32</f>
        <v>0</v>
      </c>
      <c r="AB27" s="28">
        <f>AB25-वितरण!AB32</f>
        <v>50</v>
      </c>
      <c r="AC27" s="28">
        <f>AC25-वितरण!AC32</f>
        <v>50</v>
      </c>
      <c r="AD27" s="28">
        <f>AD25-वितरण!AD32</f>
        <v>10</v>
      </c>
      <c r="AE27" s="28">
        <f>AE25-वितरण!AE32</f>
        <v>15</v>
      </c>
      <c r="AF27" s="28">
        <f>AF25-वितरण!AF32</f>
        <v>5</v>
      </c>
    </row>
    <row r="28" spans="1:32" x14ac:dyDescent="0.25">
      <c r="C28" s="11"/>
      <c r="D28" s="11"/>
      <c r="F28" s="33"/>
      <c r="H28" s="11"/>
      <c r="I28" s="11"/>
      <c r="J28" s="11"/>
    </row>
    <row r="29" spans="1:32" x14ac:dyDescent="0.25">
      <c r="B29" t="s">
        <v>82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</row>
  </sheetData>
  <autoFilter ref="A4:AF25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mergeCells count="6">
    <mergeCell ref="A4:A5"/>
    <mergeCell ref="B4:B5"/>
    <mergeCell ref="C4:P4"/>
    <mergeCell ref="A1:T1"/>
    <mergeCell ref="A2:T2"/>
    <mergeCell ref="A3:T3"/>
  </mergeCells>
  <printOptions horizontalCentered="1"/>
  <pageMargins left="0.01" right="0.01" top="0.01" bottom="0.01" header="0.01" footer="0.01"/>
  <pageSetup paperSize="9"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3"/>
  <sheetViews>
    <sheetView workbookViewId="0">
      <pane ySplit="5" topLeftCell="A6" activePane="bottomLeft" state="frozen"/>
      <selection pane="bottomLeft" activeCell="H9" sqref="H9"/>
    </sheetView>
  </sheetViews>
  <sheetFormatPr defaultRowHeight="15" x14ac:dyDescent="0.25"/>
  <cols>
    <col min="1" max="1" width="4.5703125" customWidth="1"/>
    <col min="2" max="2" width="27.140625" customWidth="1"/>
    <col min="3" max="4" width="10" customWidth="1"/>
    <col min="5" max="5" width="10.7109375" customWidth="1"/>
    <col min="6" max="6" width="10.42578125" customWidth="1"/>
    <col min="7" max="7" width="6.140625" customWidth="1"/>
    <col min="8" max="9" width="7.7109375" customWidth="1"/>
    <col min="10" max="10" width="6.85546875" customWidth="1"/>
    <col min="11" max="11" width="7.5703125" customWidth="1"/>
    <col min="12" max="12" width="7" customWidth="1"/>
    <col min="13" max="13" width="7.42578125" customWidth="1"/>
    <col min="14" max="14" width="10.28515625" customWidth="1"/>
    <col min="15" max="15" width="8.5703125" customWidth="1"/>
    <col min="16" max="16" width="6.7109375" customWidth="1"/>
    <col min="17" max="17" width="9.7109375" customWidth="1"/>
    <col min="18" max="18" width="5.5703125" customWidth="1"/>
    <col min="19" max="19" width="6.5703125" customWidth="1"/>
    <col min="20" max="22" width="7" customWidth="1"/>
    <col min="23" max="27" width="9.140625" customWidth="1"/>
  </cols>
  <sheetData>
    <row r="1" spans="1:32" ht="26.25" customHeight="1" x14ac:dyDescent="0.35">
      <c r="A1" s="40" t="s">
        <v>38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32" ht="21" x14ac:dyDescent="0.35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32" ht="18.75" x14ac:dyDescent="0.3">
      <c r="A3" s="41" t="s">
        <v>90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1:32" s="6" customFormat="1" ht="15" customHeight="1" x14ac:dyDescent="0.25">
      <c r="A4" s="37" t="s">
        <v>89</v>
      </c>
      <c r="B4" s="38" t="s">
        <v>42</v>
      </c>
      <c r="C4" s="43" t="s">
        <v>35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</row>
    <row r="5" spans="1:32" s="36" customFormat="1" ht="57.75" customHeight="1" x14ac:dyDescent="0.25">
      <c r="A5" s="37"/>
      <c r="B5" s="38"/>
      <c r="C5" s="34" t="s">
        <v>5</v>
      </c>
      <c r="D5" s="34" t="s">
        <v>66</v>
      </c>
      <c r="E5" s="34" t="s">
        <v>9</v>
      </c>
      <c r="F5" s="34" t="s">
        <v>10</v>
      </c>
      <c r="G5" s="34" t="s">
        <v>22</v>
      </c>
      <c r="H5" s="34" t="s">
        <v>23</v>
      </c>
      <c r="I5" s="34" t="s">
        <v>24</v>
      </c>
      <c r="J5" s="34" t="s">
        <v>25</v>
      </c>
      <c r="K5" s="34" t="s">
        <v>26</v>
      </c>
      <c r="L5" s="34" t="s">
        <v>27</v>
      </c>
      <c r="M5" s="34" t="s">
        <v>12</v>
      </c>
      <c r="N5" s="34" t="s">
        <v>30</v>
      </c>
      <c r="O5" s="34" t="s">
        <v>11</v>
      </c>
      <c r="P5" s="34" t="s">
        <v>2</v>
      </c>
      <c r="Q5" s="15" t="s">
        <v>32</v>
      </c>
      <c r="R5" s="15" t="s">
        <v>33</v>
      </c>
      <c r="S5" s="15" t="s">
        <v>43</v>
      </c>
      <c r="T5" s="15" t="s">
        <v>44</v>
      </c>
      <c r="U5" s="15" t="s">
        <v>60</v>
      </c>
      <c r="V5" s="13" t="s">
        <v>55</v>
      </c>
      <c r="W5" s="34" t="s">
        <v>59</v>
      </c>
      <c r="X5" s="34" t="s">
        <v>58</v>
      </c>
      <c r="Y5" s="15" t="s">
        <v>68</v>
      </c>
      <c r="Z5" s="15" t="s">
        <v>69</v>
      </c>
      <c r="AA5" s="15" t="s">
        <v>76</v>
      </c>
      <c r="AB5" s="15" t="s">
        <v>77</v>
      </c>
      <c r="AC5" s="15" t="s">
        <v>78</v>
      </c>
      <c r="AD5" s="15" t="s">
        <v>79</v>
      </c>
      <c r="AE5" s="15" t="s">
        <v>80</v>
      </c>
      <c r="AF5" s="15" t="s">
        <v>81</v>
      </c>
    </row>
    <row r="6" spans="1:32" ht="24" x14ac:dyDescent="0.25">
      <c r="A6" s="7">
        <v>1</v>
      </c>
      <c r="B6" s="3" t="s">
        <v>8</v>
      </c>
      <c r="C6" s="4">
        <f>13500+1500+2000</f>
        <v>17000</v>
      </c>
      <c r="D6" s="4">
        <f>3100+500</f>
        <v>3600</v>
      </c>
      <c r="E6" s="4">
        <v>40</v>
      </c>
      <c r="F6" s="4">
        <f>27+40+10+15+1+1+25</f>
        <v>119</v>
      </c>
      <c r="G6" s="4">
        <v>300</v>
      </c>
      <c r="H6" s="4">
        <v>200</v>
      </c>
      <c r="I6" s="4">
        <v>0</v>
      </c>
      <c r="J6" s="4">
        <v>0</v>
      </c>
      <c r="K6" s="4">
        <v>0</v>
      </c>
      <c r="L6" s="4">
        <v>4000</v>
      </c>
      <c r="M6" s="4">
        <v>10</v>
      </c>
      <c r="N6" s="31">
        <v>10</v>
      </c>
      <c r="O6" s="4">
        <v>10</v>
      </c>
      <c r="P6" s="4">
        <v>10</v>
      </c>
      <c r="Q6" s="4">
        <v>0</v>
      </c>
      <c r="R6" s="4">
        <v>0</v>
      </c>
      <c r="S6" s="22">
        <f>1+2+1</f>
        <v>4</v>
      </c>
      <c r="T6" s="22">
        <v>1</v>
      </c>
      <c r="U6" s="30">
        <f>50+25</f>
        <v>75</v>
      </c>
      <c r="V6" s="22">
        <v>35</v>
      </c>
      <c r="W6" s="21">
        <v>0</v>
      </c>
      <c r="X6" s="21">
        <v>1</v>
      </c>
      <c r="Y6" s="21">
        <v>0</v>
      </c>
      <c r="Z6" s="21">
        <v>0</v>
      </c>
      <c r="AA6" s="21">
        <v>0</v>
      </c>
      <c r="AB6" s="29">
        <v>0</v>
      </c>
      <c r="AC6" s="29">
        <v>0</v>
      </c>
      <c r="AD6" s="29">
        <v>0</v>
      </c>
      <c r="AE6" s="29">
        <v>0</v>
      </c>
      <c r="AF6" s="29">
        <v>0</v>
      </c>
    </row>
    <row r="7" spans="1:32" ht="33.75" customHeight="1" x14ac:dyDescent="0.25">
      <c r="A7" s="7">
        <v>2</v>
      </c>
      <c r="B7" s="3" t="s">
        <v>49</v>
      </c>
      <c r="C7" s="4">
        <f>3162+50+50+90+50+432+487</f>
        <v>4321</v>
      </c>
      <c r="D7" s="4">
        <f>786+50+50+12</f>
        <v>898</v>
      </c>
      <c r="E7" s="4">
        <f>77+30+5+3+25+5+2+2+2</f>
        <v>151</v>
      </c>
      <c r="F7" s="4">
        <f>13+25+6+6+2+3+14+5+5+9</f>
        <v>88</v>
      </c>
      <c r="G7" s="4">
        <v>0</v>
      </c>
      <c r="H7" s="4">
        <f>10+12+8+3</f>
        <v>33</v>
      </c>
      <c r="I7" s="4">
        <v>0</v>
      </c>
      <c r="J7" s="4">
        <v>3</v>
      </c>
      <c r="K7" s="4">
        <f>1+1</f>
        <v>2</v>
      </c>
      <c r="L7" s="4">
        <v>0</v>
      </c>
      <c r="M7" s="4">
        <v>1</v>
      </c>
      <c r="N7" s="31">
        <v>9</v>
      </c>
      <c r="O7" s="4">
        <v>0</v>
      </c>
      <c r="P7" s="31">
        <v>0</v>
      </c>
      <c r="Q7" s="4">
        <v>0</v>
      </c>
      <c r="R7" s="4">
        <v>0</v>
      </c>
      <c r="S7" s="22">
        <v>2</v>
      </c>
      <c r="T7" s="22">
        <v>0</v>
      </c>
      <c r="U7" s="30">
        <f>94+50+1</f>
        <v>145</v>
      </c>
      <c r="V7" s="22">
        <f>3+3</f>
        <v>6</v>
      </c>
      <c r="W7" s="21">
        <v>0</v>
      </c>
      <c r="X7" s="21">
        <v>0</v>
      </c>
      <c r="Y7" s="21">
        <v>0</v>
      </c>
      <c r="Z7" s="21">
        <v>0</v>
      </c>
      <c r="AA7" s="21">
        <v>0</v>
      </c>
      <c r="AB7" s="29">
        <v>0</v>
      </c>
      <c r="AC7" s="29">
        <v>0</v>
      </c>
      <c r="AD7" s="29">
        <v>0</v>
      </c>
      <c r="AE7" s="29">
        <v>0</v>
      </c>
      <c r="AF7" s="29">
        <v>0</v>
      </c>
    </row>
    <row r="8" spans="1:32" ht="24" x14ac:dyDescent="0.6">
      <c r="A8" s="7">
        <v>3</v>
      </c>
      <c r="B8" s="35" t="s">
        <v>13</v>
      </c>
      <c r="C8" s="4">
        <f>1000+400+10000</f>
        <v>11400</v>
      </c>
      <c r="D8" s="4">
        <v>700</v>
      </c>
      <c r="E8" s="4">
        <v>0</v>
      </c>
      <c r="F8" s="4">
        <f>20+4</f>
        <v>24</v>
      </c>
      <c r="G8" s="4">
        <v>0</v>
      </c>
      <c r="H8" s="4">
        <v>0</v>
      </c>
      <c r="I8" s="4">
        <v>15</v>
      </c>
      <c r="J8" s="4">
        <v>15</v>
      </c>
      <c r="K8" s="4">
        <v>20</v>
      </c>
      <c r="L8" s="4">
        <v>0</v>
      </c>
      <c r="M8" s="4">
        <f>30+10</f>
        <v>40</v>
      </c>
      <c r="N8" s="31">
        <f>30+10</f>
        <v>40</v>
      </c>
      <c r="O8" s="4">
        <f>30+10</f>
        <v>40</v>
      </c>
      <c r="P8" s="4">
        <v>0</v>
      </c>
      <c r="Q8" s="4">
        <v>0</v>
      </c>
      <c r="R8" s="4">
        <v>0</v>
      </c>
      <c r="S8" s="22">
        <v>1</v>
      </c>
      <c r="T8" s="22">
        <v>0</v>
      </c>
      <c r="U8" s="30">
        <v>12</v>
      </c>
      <c r="V8" s="22">
        <v>0</v>
      </c>
      <c r="W8" s="21">
        <v>50</v>
      </c>
      <c r="X8" s="21">
        <v>1</v>
      </c>
      <c r="Y8" s="21">
        <v>0</v>
      </c>
      <c r="Z8" s="21">
        <v>0</v>
      </c>
      <c r="AA8" s="21">
        <v>0</v>
      </c>
      <c r="AB8" s="29">
        <v>0</v>
      </c>
      <c r="AC8" s="29">
        <v>0</v>
      </c>
      <c r="AD8" s="29">
        <v>0</v>
      </c>
      <c r="AE8" s="29">
        <v>0</v>
      </c>
      <c r="AF8" s="29">
        <v>0</v>
      </c>
    </row>
    <row r="9" spans="1:32" ht="24" x14ac:dyDescent="0.6">
      <c r="A9" s="7">
        <v>4</v>
      </c>
      <c r="B9" s="35" t="s">
        <v>14</v>
      </c>
      <c r="C9" s="4">
        <f>400+5000+1100</f>
        <v>6500</v>
      </c>
      <c r="D9" s="4">
        <f>200+2950</f>
        <v>3150</v>
      </c>
      <c r="E9" s="4">
        <v>80</v>
      </c>
      <c r="F9" s="4">
        <f>4+8</f>
        <v>12</v>
      </c>
      <c r="G9" s="4">
        <v>0</v>
      </c>
      <c r="H9" s="4">
        <v>110</v>
      </c>
      <c r="I9" s="4">
        <v>0</v>
      </c>
      <c r="J9" s="4">
        <v>0</v>
      </c>
      <c r="K9" s="4">
        <v>0</v>
      </c>
      <c r="L9" s="4">
        <v>0</v>
      </c>
      <c r="M9" s="4">
        <v>50</v>
      </c>
      <c r="N9" s="31">
        <v>50</v>
      </c>
      <c r="O9" s="4">
        <v>50</v>
      </c>
      <c r="P9" s="4">
        <v>0</v>
      </c>
      <c r="Q9" s="4">
        <v>0</v>
      </c>
      <c r="R9" s="4">
        <v>0</v>
      </c>
      <c r="S9" s="22">
        <v>6</v>
      </c>
      <c r="T9" s="22">
        <v>0</v>
      </c>
      <c r="U9" s="30">
        <v>12</v>
      </c>
      <c r="V9" s="22">
        <v>0</v>
      </c>
      <c r="W9" s="21">
        <v>50</v>
      </c>
      <c r="X9" s="21">
        <v>1</v>
      </c>
      <c r="Y9" s="21">
        <v>0</v>
      </c>
      <c r="Z9" s="1">
        <v>140</v>
      </c>
      <c r="AA9" s="1">
        <v>140</v>
      </c>
      <c r="AB9" s="29">
        <v>0</v>
      </c>
      <c r="AC9" s="29">
        <v>0</v>
      </c>
      <c r="AD9" s="29">
        <v>0</v>
      </c>
      <c r="AE9" s="29">
        <v>0</v>
      </c>
      <c r="AF9" s="29">
        <v>0</v>
      </c>
    </row>
    <row r="10" spans="1:32" s="2" customFormat="1" ht="24" x14ac:dyDescent="0.25">
      <c r="A10" s="7">
        <v>5</v>
      </c>
      <c r="B10" s="3" t="s">
        <v>37</v>
      </c>
      <c r="C10" s="4">
        <f>3900+900+2000+1000+1200+1500</f>
        <v>10500</v>
      </c>
      <c r="D10" s="4">
        <f>2850+500</f>
        <v>3350</v>
      </c>
      <c r="E10" s="4">
        <v>40</v>
      </c>
      <c r="F10" s="4">
        <f>18+40+10+12+20</f>
        <v>100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12</v>
      </c>
      <c r="N10" s="31">
        <v>10</v>
      </c>
      <c r="O10" s="4">
        <v>10</v>
      </c>
      <c r="P10" s="4">
        <v>10</v>
      </c>
      <c r="Q10" s="4">
        <v>0</v>
      </c>
      <c r="R10" s="4">
        <v>10</v>
      </c>
      <c r="S10" s="22">
        <f>1+2+1</f>
        <v>4</v>
      </c>
      <c r="T10" s="22">
        <v>1</v>
      </c>
      <c r="U10" s="30">
        <f>50+25</f>
        <v>75</v>
      </c>
      <c r="V10" s="22">
        <v>35</v>
      </c>
      <c r="W10" s="13">
        <v>0</v>
      </c>
      <c r="X10" s="21">
        <v>1</v>
      </c>
      <c r="Y10" s="21">
        <v>0</v>
      </c>
      <c r="Z10" s="21">
        <v>0</v>
      </c>
      <c r="AA10" s="21">
        <v>0</v>
      </c>
      <c r="AB10" s="29">
        <v>0</v>
      </c>
      <c r="AC10" s="29">
        <v>0</v>
      </c>
      <c r="AD10" s="29">
        <v>0</v>
      </c>
      <c r="AE10" s="29">
        <v>0</v>
      </c>
      <c r="AF10" s="29">
        <v>0</v>
      </c>
    </row>
    <row r="11" spans="1:32" s="2" customFormat="1" ht="24" x14ac:dyDescent="0.6">
      <c r="A11" s="7">
        <v>6</v>
      </c>
      <c r="B11" s="35" t="s">
        <v>16</v>
      </c>
      <c r="C11" s="4">
        <f>400+5000</f>
        <v>5400</v>
      </c>
      <c r="D11" s="4">
        <v>200</v>
      </c>
      <c r="E11" s="4">
        <v>0</v>
      </c>
      <c r="F11" s="4">
        <v>4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20</v>
      </c>
      <c r="N11" s="31">
        <v>20</v>
      </c>
      <c r="O11" s="4">
        <v>20</v>
      </c>
      <c r="P11" s="4">
        <v>0</v>
      </c>
      <c r="Q11" s="4">
        <v>0</v>
      </c>
      <c r="R11" s="4">
        <v>0</v>
      </c>
      <c r="S11" s="22">
        <v>2</v>
      </c>
      <c r="T11" s="22">
        <v>0</v>
      </c>
      <c r="U11" s="30">
        <v>12</v>
      </c>
      <c r="V11" s="22">
        <v>0</v>
      </c>
      <c r="W11" s="21">
        <v>50</v>
      </c>
      <c r="X11" s="21">
        <v>1</v>
      </c>
      <c r="Y11" s="21">
        <v>0</v>
      </c>
      <c r="Z11" s="21">
        <v>0</v>
      </c>
      <c r="AA11" s="21">
        <v>0</v>
      </c>
      <c r="AB11" s="29">
        <v>0</v>
      </c>
      <c r="AC11" s="29">
        <v>0</v>
      </c>
      <c r="AD11" s="29">
        <v>0</v>
      </c>
      <c r="AE11" s="29">
        <v>0</v>
      </c>
      <c r="AF11" s="29">
        <v>0</v>
      </c>
    </row>
    <row r="12" spans="1:32" s="2" customFormat="1" ht="24" x14ac:dyDescent="0.25">
      <c r="A12" s="7">
        <v>7</v>
      </c>
      <c r="B12" s="5" t="s">
        <v>17</v>
      </c>
      <c r="C12" s="4">
        <f>650+1000+500+500+500+500</f>
        <v>3650</v>
      </c>
      <c r="D12" s="4">
        <f>200+200</f>
        <v>400</v>
      </c>
      <c r="E12" s="4">
        <v>20</v>
      </c>
      <c r="F12" s="4">
        <f>10+4+4+4+5</f>
        <v>27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31">
        <v>0</v>
      </c>
      <c r="O12" s="4">
        <v>0</v>
      </c>
      <c r="P12" s="4">
        <f>40</f>
        <v>40</v>
      </c>
      <c r="Q12" s="4">
        <v>0</v>
      </c>
      <c r="R12" s="4">
        <v>0</v>
      </c>
      <c r="S12" s="22">
        <v>1</v>
      </c>
      <c r="T12" s="22">
        <v>0</v>
      </c>
      <c r="U12" s="30">
        <v>25</v>
      </c>
      <c r="V12" s="22">
        <v>20</v>
      </c>
      <c r="W12" s="13">
        <v>0</v>
      </c>
      <c r="X12" s="21">
        <v>0</v>
      </c>
      <c r="Y12" s="21">
        <v>3</v>
      </c>
      <c r="Z12" s="21">
        <v>0</v>
      </c>
      <c r="AA12" s="21">
        <v>0</v>
      </c>
      <c r="AB12" s="29">
        <v>0</v>
      </c>
      <c r="AC12" s="29">
        <v>0</v>
      </c>
      <c r="AD12" s="29">
        <v>0</v>
      </c>
      <c r="AE12" s="29">
        <v>0</v>
      </c>
      <c r="AF12" s="29">
        <v>0</v>
      </c>
    </row>
    <row r="13" spans="1:32" s="2" customFormat="1" ht="24" x14ac:dyDescent="0.25">
      <c r="A13" s="7">
        <v>8</v>
      </c>
      <c r="B13" s="5" t="s">
        <v>7</v>
      </c>
      <c r="C13" s="4">
        <v>20</v>
      </c>
      <c r="D13" s="4">
        <v>10</v>
      </c>
      <c r="E13" s="4">
        <v>0</v>
      </c>
      <c r="F13" s="4">
        <v>1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31">
        <v>0</v>
      </c>
      <c r="O13" s="4">
        <v>0</v>
      </c>
      <c r="P13" s="4">
        <v>0</v>
      </c>
      <c r="Q13" s="4">
        <v>0</v>
      </c>
      <c r="R13" s="4">
        <v>0</v>
      </c>
      <c r="S13" s="22">
        <v>0</v>
      </c>
      <c r="T13" s="22">
        <v>0</v>
      </c>
      <c r="U13" s="30">
        <v>0</v>
      </c>
      <c r="V13" s="22">
        <v>0</v>
      </c>
      <c r="W13" s="13">
        <v>0</v>
      </c>
      <c r="X13" s="21">
        <v>0</v>
      </c>
      <c r="Y13" s="21">
        <v>0</v>
      </c>
      <c r="Z13" s="21">
        <v>0</v>
      </c>
      <c r="AA13" s="21">
        <v>0</v>
      </c>
      <c r="AB13" s="29">
        <v>0</v>
      </c>
      <c r="AC13" s="29">
        <v>0</v>
      </c>
      <c r="AD13" s="29">
        <v>0</v>
      </c>
      <c r="AE13" s="29">
        <v>0</v>
      </c>
      <c r="AF13" s="29">
        <v>0</v>
      </c>
    </row>
    <row r="14" spans="1:32" s="2" customFormat="1" ht="24" x14ac:dyDescent="0.6">
      <c r="A14" s="7">
        <v>9</v>
      </c>
      <c r="B14" s="35" t="s">
        <v>15</v>
      </c>
      <c r="C14" s="4">
        <f>400+5000+1700</f>
        <v>7100</v>
      </c>
      <c r="D14" s="4">
        <f>200+8700</f>
        <v>8900</v>
      </c>
      <c r="E14" s="4">
        <v>80</v>
      </c>
      <c r="F14" s="4">
        <f>4+8</f>
        <v>12</v>
      </c>
      <c r="G14" s="4">
        <v>0</v>
      </c>
      <c r="H14" s="4">
        <v>330</v>
      </c>
      <c r="I14" s="4">
        <v>0</v>
      </c>
      <c r="J14" s="4">
        <v>0</v>
      </c>
      <c r="K14" s="4">
        <v>0</v>
      </c>
      <c r="L14" s="4">
        <v>0</v>
      </c>
      <c r="M14" s="4">
        <v>20</v>
      </c>
      <c r="N14" s="31">
        <v>20</v>
      </c>
      <c r="O14" s="4">
        <v>20</v>
      </c>
      <c r="P14" s="4">
        <v>0</v>
      </c>
      <c r="Q14" s="4">
        <v>0</v>
      </c>
      <c r="R14" s="4">
        <v>0</v>
      </c>
      <c r="S14" s="22">
        <v>7</v>
      </c>
      <c r="T14" s="22">
        <v>0</v>
      </c>
      <c r="U14" s="30">
        <v>12</v>
      </c>
      <c r="V14" s="22">
        <v>0</v>
      </c>
      <c r="W14" s="21">
        <v>50</v>
      </c>
      <c r="X14" s="21">
        <v>1</v>
      </c>
      <c r="Y14" s="21">
        <v>0</v>
      </c>
      <c r="Z14" s="21">
        <v>140</v>
      </c>
      <c r="AA14" s="21">
        <v>140</v>
      </c>
      <c r="AB14" s="29">
        <v>0</v>
      </c>
      <c r="AC14" s="29">
        <v>0</v>
      </c>
      <c r="AD14" s="29">
        <v>0</v>
      </c>
      <c r="AE14" s="29">
        <v>0</v>
      </c>
      <c r="AF14" s="29">
        <v>0</v>
      </c>
    </row>
    <row r="15" spans="1:32" ht="24" x14ac:dyDescent="0.25">
      <c r="A15" s="7">
        <v>10</v>
      </c>
      <c r="B15" s="5" t="s">
        <v>18</v>
      </c>
      <c r="C15" s="4">
        <f>2200+2000+6950+2000</f>
        <v>13150</v>
      </c>
      <c r="D15" s="4">
        <f>7550+1300</f>
        <v>8850</v>
      </c>
      <c r="E15" s="4">
        <v>0</v>
      </c>
      <c r="F15" s="4">
        <f>20+10+70+20</f>
        <v>120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31">
        <v>0</v>
      </c>
      <c r="O15" s="4">
        <v>0</v>
      </c>
      <c r="P15" s="4">
        <f>4+50+35+104+50+35+100+90</f>
        <v>468</v>
      </c>
      <c r="Q15" s="4">
        <v>1</v>
      </c>
      <c r="R15" s="4">
        <v>0</v>
      </c>
      <c r="S15" s="22">
        <f>2+3+14</f>
        <v>19</v>
      </c>
      <c r="T15" s="22">
        <v>0</v>
      </c>
      <c r="U15" s="30">
        <f>50+500+50</f>
        <v>600</v>
      </c>
      <c r="V15" s="22">
        <v>25</v>
      </c>
      <c r="W15" s="21">
        <v>100</v>
      </c>
      <c r="X15" s="21">
        <v>0</v>
      </c>
      <c r="Y15" s="21">
        <v>0</v>
      </c>
      <c r="Z15" s="21">
        <v>0</v>
      </c>
      <c r="AA15" s="21">
        <v>0</v>
      </c>
      <c r="AB15" s="29">
        <v>50</v>
      </c>
      <c r="AC15" s="29">
        <v>35</v>
      </c>
      <c r="AD15" s="29">
        <v>0</v>
      </c>
      <c r="AE15" s="29">
        <v>0</v>
      </c>
      <c r="AF15" s="29">
        <v>0</v>
      </c>
    </row>
    <row r="16" spans="1:32" ht="24" x14ac:dyDescent="0.25">
      <c r="A16" s="7">
        <v>11</v>
      </c>
      <c r="B16" s="5" t="s">
        <v>6</v>
      </c>
      <c r="C16" s="4">
        <f>2000+3000+1000</f>
        <v>6000</v>
      </c>
      <c r="D16" s="4">
        <f>950+800</f>
        <v>1750</v>
      </c>
      <c r="E16" s="4">
        <v>0</v>
      </c>
      <c r="F16" s="4">
        <f>18+20+10+15</f>
        <v>63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31">
        <v>0</v>
      </c>
      <c r="O16" s="4">
        <v>0</v>
      </c>
      <c r="P16" s="4">
        <v>80</v>
      </c>
      <c r="Q16" s="4">
        <v>0</v>
      </c>
      <c r="R16" s="4">
        <v>0</v>
      </c>
      <c r="S16" s="22">
        <f>2+3</f>
        <v>5</v>
      </c>
      <c r="T16" s="22">
        <v>0</v>
      </c>
      <c r="U16" s="30">
        <f>50+30</f>
        <v>80</v>
      </c>
      <c r="V16" s="22">
        <v>25</v>
      </c>
      <c r="W16" s="21">
        <f>100+350</f>
        <v>450</v>
      </c>
      <c r="X16" s="21">
        <v>0</v>
      </c>
      <c r="Y16" s="21">
        <v>0</v>
      </c>
      <c r="Z16" s="21">
        <v>0</v>
      </c>
      <c r="AA16" s="21">
        <v>0</v>
      </c>
      <c r="AB16" s="29">
        <v>25</v>
      </c>
      <c r="AC16" s="29">
        <v>15</v>
      </c>
      <c r="AD16" s="29">
        <v>0</v>
      </c>
      <c r="AE16" s="29">
        <v>0</v>
      </c>
      <c r="AF16" s="29">
        <v>0</v>
      </c>
    </row>
    <row r="17" spans="1:32" ht="24" x14ac:dyDescent="0.25">
      <c r="A17" s="7">
        <v>12</v>
      </c>
      <c r="B17" s="5" t="s">
        <v>50</v>
      </c>
      <c r="C17" s="4">
        <f>1000+400+10000</f>
        <v>11400</v>
      </c>
      <c r="D17" s="4">
        <v>700</v>
      </c>
      <c r="E17" s="4">
        <v>0</v>
      </c>
      <c r="F17" s="4">
        <f>20+4</f>
        <v>24</v>
      </c>
      <c r="G17" s="4">
        <v>0</v>
      </c>
      <c r="H17" s="4">
        <v>0</v>
      </c>
      <c r="I17" s="4">
        <v>10</v>
      </c>
      <c r="J17" s="4">
        <v>10</v>
      </c>
      <c r="K17" s="4">
        <v>20</v>
      </c>
      <c r="L17" s="4">
        <v>0</v>
      </c>
      <c r="M17" s="4">
        <v>20</v>
      </c>
      <c r="N17" s="31">
        <v>20</v>
      </c>
      <c r="O17" s="4">
        <v>20</v>
      </c>
      <c r="P17" s="4">
        <v>0</v>
      </c>
      <c r="Q17" s="4">
        <v>0</v>
      </c>
      <c r="R17" s="4">
        <v>0</v>
      </c>
      <c r="S17" s="22">
        <v>3</v>
      </c>
      <c r="T17" s="22">
        <v>0</v>
      </c>
      <c r="U17" s="30">
        <v>12</v>
      </c>
      <c r="V17" s="22">
        <v>0</v>
      </c>
      <c r="W17" s="21">
        <v>50</v>
      </c>
      <c r="X17" s="21">
        <v>1</v>
      </c>
      <c r="Y17" s="21">
        <v>0</v>
      </c>
      <c r="Z17" s="21">
        <v>0</v>
      </c>
      <c r="AA17" s="21">
        <v>0</v>
      </c>
      <c r="AB17" s="29">
        <v>0</v>
      </c>
      <c r="AC17" s="29">
        <v>0</v>
      </c>
      <c r="AD17" s="29">
        <v>0</v>
      </c>
      <c r="AE17" s="29">
        <v>0</v>
      </c>
      <c r="AF17" s="29">
        <v>0</v>
      </c>
    </row>
    <row r="18" spans="1:32" ht="24" x14ac:dyDescent="0.25">
      <c r="A18" s="7">
        <v>13</v>
      </c>
      <c r="B18" s="5" t="s">
        <v>19</v>
      </c>
      <c r="C18" s="4">
        <f>1000+400+10000</f>
        <v>11400</v>
      </c>
      <c r="D18" s="4">
        <v>700</v>
      </c>
      <c r="E18" s="4">
        <v>0</v>
      </c>
      <c r="F18" s="4">
        <f>20+4</f>
        <v>24</v>
      </c>
      <c r="G18" s="4">
        <v>0</v>
      </c>
      <c r="H18" s="4">
        <v>0</v>
      </c>
      <c r="I18" s="4">
        <v>15</v>
      </c>
      <c r="J18" s="4">
        <v>15</v>
      </c>
      <c r="K18" s="4">
        <v>25</v>
      </c>
      <c r="L18" s="4">
        <v>0</v>
      </c>
      <c r="M18" s="4">
        <v>20</v>
      </c>
      <c r="N18" s="31">
        <v>20</v>
      </c>
      <c r="O18" s="4">
        <v>20</v>
      </c>
      <c r="P18" s="4">
        <v>0</v>
      </c>
      <c r="Q18" s="4">
        <v>0</v>
      </c>
      <c r="R18" s="4">
        <v>0</v>
      </c>
      <c r="S18" s="22">
        <v>2</v>
      </c>
      <c r="T18" s="22">
        <v>0</v>
      </c>
      <c r="U18" s="30">
        <v>12</v>
      </c>
      <c r="V18" s="22">
        <v>0</v>
      </c>
      <c r="W18" s="21">
        <v>50</v>
      </c>
      <c r="X18" s="21">
        <v>1</v>
      </c>
      <c r="Y18" s="21">
        <v>0</v>
      </c>
      <c r="Z18" s="21">
        <v>0</v>
      </c>
      <c r="AA18" s="21">
        <v>0</v>
      </c>
      <c r="AB18" s="29">
        <v>0</v>
      </c>
      <c r="AC18" s="29">
        <v>0</v>
      </c>
      <c r="AD18" s="29">
        <v>0</v>
      </c>
      <c r="AE18" s="29">
        <v>0</v>
      </c>
      <c r="AF18" s="29">
        <v>0</v>
      </c>
    </row>
    <row r="19" spans="1:32" ht="24" x14ac:dyDescent="0.25">
      <c r="A19" s="7">
        <v>14</v>
      </c>
      <c r="B19" s="5" t="s">
        <v>20</v>
      </c>
      <c r="C19" s="4">
        <v>570</v>
      </c>
      <c r="D19" s="4">
        <v>70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31">
        <v>0</v>
      </c>
      <c r="O19" s="4">
        <v>0</v>
      </c>
      <c r="P19" s="4">
        <v>13</v>
      </c>
      <c r="Q19" s="4">
        <v>0</v>
      </c>
      <c r="R19" s="4">
        <v>0</v>
      </c>
      <c r="S19" s="22">
        <v>0</v>
      </c>
      <c r="T19" s="22">
        <v>0</v>
      </c>
      <c r="U19" s="30">
        <v>0</v>
      </c>
      <c r="V19" s="22">
        <v>0</v>
      </c>
      <c r="W19" s="24">
        <v>0</v>
      </c>
      <c r="X19" s="21">
        <v>0</v>
      </c>
      <c r="Y19" s="21">
        <v>0</v>
      </c>
      <c r="Z19" s="21">
        <v>0</v>
      </c>
      <c r="AA19" s="21">
        <v>0</v>
      </c>
      <c r="AB19" s="29">
        <v>0</v>
      </c>
      <c r="AC19" s="29">
        <v>0</v>
      </c>
      <c r="AD19" s="29">
        <v>0</v>
      </c>
      <c r="AE19" s="29">
        <v>0</v>
      </c>
      <c r="AF19" s="29">
        <v>0</v>
      </c>
    </row>
    <row r="20" spans="1:32" ht="24" x14ac:dyDescent="0.25">
      <c r="A20" s="7">
        <v>15</v>
      </c>
      <c r="B20" s="5" t="s">
        <v>45</v>
      </c>
      <c r="C20" s="4">
        <f>200+400+5000</f>
        <v>5600</v>
      </c>
      <c r="D20" s="4">
        <v>200</v>
      </c>
      <c r="E20" s="4">
        <v>0</v>
      </c>
      <c r="F20" s="4">
        <v>4</v>
      </c>
      <c r="G20" s="4">
        <v>0</v>
      </c>
      <c r="H20" s="4">
        <v>0</v>
      </c>
      <c r="I20" s="4">
        <v>10</v>
      </c>
      <c r="J20" s="4">
        <v>10</v>
      </c>
      <c r="K20" s="4">
        <v>15</v>
      </c>
      <c r="L20" s="4">
        <v>0</v>
      </c>
      <c r="M20" s="4">
        <v>0</v>
      </c>
      <c r="N20" s="31">
        <v>0</v>
      </c>
      <c r="O20" s="4">
        <v>0</v>
      </c>
      <c r="P20" s="4">
        <v>0</v>
      </c>
      <c r="Q20" s="4">
        <v>0</v>
      </c>
      <c r="R20" s="4">
        <v>0</v>
      </c>
      <c r="S20" s="4">
        <v>3</v>
      </c>
      <c r="T20" s="4">
        <v>0</v>
      </c>
      <c r="U20" s="31">
        <v>12</v>
      </c>
      <c r="V20" s="4">
        <v>0</v>
      </c>
      <c r="W20" s="21">
        <v>50</v>
      </c>
      <c r="X20" s="21">
        <v>1</v>
      </c>
      <c r="Y20" s="21">
        <v>0</v>
      </c>
      <c r="Z20" s="21">
        <v>0</v>
      </c>
      <c r="AA20" s="21">
        <v>0</v>
      </c>
      <c r="AB20" s="29">
        <v>0</v>
      </c>
      <c r="AC20" s="29">
        <v>0</v>
      </c>
      <c r="AD20" s="29">
        <v>0</v>
      </c>
      <c r="AE20" s="29">
        <v>0</v>
      </c>
      <c r="AF20" s="29">
        <v>0</v>
      </c>
    </row>
    <row r="21" spans="1:32" ht="24" x14ac:dyDescent="0.25">
      <c r="A21" s="7">
        <v>16</v>
      </c>
      <c r="B21" s="5" t="s">
        <v>61</v>
      </c>
      <c r="C21" s="4">
        <v>10000</v>
      </c>
      <c r="D21" s="4">
        <v>200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10</v>
      </c>
      <c r="L21" s="4">
        <v>0</v>
      </c>
      <c r="M21" s="4">
        <v>0</v>
      </c>
      <c r="N21" s="31">
        <v>6</v>
      </c>
      <c r="O21" s="4">
        <v>6</v>
      </c>
      <c r="P21" s="4">
        <v>0</v>
      </c>
      <c r="Q21" s="4">
        <v>0</v>
      </c>
      <c r="R21" s="4">
        <v>0</v>
      </c>
      <c r="S21" s="4">
        <v>2</v>
      </c>
      <c r="T21" s="4">
        <v>0</v>
      </c>
      <c r="U21" s="31">
        <v>12</v>
      </c>
      <c r="V21" s="4">
        <v>0</v>
      </c>
      <c r="W21" s="21">
        <v>50</v>
      </c>
      <c r="X21" s="21">
        <v>1</v>
      </c>
      <c r="Y21" s="21">
        <v>0</v>
      </c>
      <c r="Z21" s="21">
        <v>0</v>
      </c>
      <c r="AA21" s="21">
        <v>0</v>
      </c>
      <c r="AB21" s="29">
        <v>0</v>
      </c>
      <c r="AC21" s="29">
        <v>0</v>
      </c>
      <c r="AD21" s="29">
        <v>0</v>
      </c>
      <c r="AE21" s="29">
        <v>0</v>
      </c>
      <c r="AF21" s="29">
        <v>0</v>
      </c>
    </row>
    <row r="22" spans="1:32" ht="30" x14ac:dyDescent="0.25">
      <c r="A22" s="7">
        <v>17</v>
      </c>
      <c r="B22" s="5" t="s">
        <v>53</v>
      </c>
      <c r="C22" s="4">
        <v>100</v>
      </c>
      <c r="D22" s="4">
        <v>0</v>
      </c>
      <c r="E22" s="4">
        <v>10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31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31">
        <v>0</v>
      </c>
      <c r="V22" s="4">
        <v>0</v>
      </c>
      <c r="W22" s="24">
        <v>0</v>
      </c>
      <c r="X22" s="21">
        <v>0</v>
      </c>
      <c r="Y22" s="21">
        <v>0</v>
      </c>
      <c r="Z22" s="21">
        <v>0</v>
      </c>
      <c r="AA22" s="21">
        <v>0</v>
      </c>
      <c r="AB22" s="29">
        <v>0</v>
      </c>
      <c r="AC22" s="29">
        <v>0</v>
      </c>
      <c r="AD22" s="29">
        <v>0</v>
      </c>
      <c r="AE22" s="29">
        <v>0</v>
      </c>
      <c r="AF22" s="29">
        <v>0</v>
      </c>
    </row>
    <row r="23" spans="1:32" ht="24" x14ac:dyDescent="0.25">
      <c r="A23" s="7">
        <v>18</v>
      </c>
      <c r="B23" s="5" t="s">
        <v>62</v>
      </c>
      <c r="C23" s="4">
        <v>50</v>
      </c>
      <c r="D23" s="4">
        <v>10</v>
      </c>
      <c r="E23" s="4">
        <v>0</v>
      </c>
      <c r="F23" s="4">
        <v>1</v>
      </c>
      <c r="G23" s="4">
        <v>0</v>
      </c>
      <c r="H23" s="4">
        <v>0</v>
      </c>
      <c r="I23" s="4">
        <v>8</v>
      </c>
      <c r="J23" s="4">
        <v>0</v>
      </c>
      <c r="K23" s="4">
        <f>10+10+1+3</f>
        <v>24</v>
      </c>
      <c r="L23" s="4">
        <v>0</v>
      </c>
      <c r="M23" s="4">
        <v>32</v>
      </c>
      <c r="N23" s="31">
        <v>20</v>
      </c>
      <c r="O23" s="4">
        <v>20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31">
        <v>0</v>
      </c>
      <c r="V23" s="4">
        <v>0</v>
      </c>
      <c r="W23" s="24">
        <v>0</v>
      </c>
      <c r="X23" s="21">
        <v>0</v>
      </c>
      <c r="Y23" s="21">
        <v>0</v>
      </c>
      <c r="Z23" s="21">
        <v>0</v>
      </c>
      <c r="AA23" s="21">
        <v>0</v>
      </c>
      <c r="AB23" s="29">
        <v>0</v>
      </c>
      <c r="AC23" s="29">
        <v>0</v>
      </c>
      <c r="AD23" s="29">
        <v>0</v>
      </c>
      <c r="AE23" s="29">
        <v>0</v>
      </c>
      <c r="AF23" s="29">
        <v>0</v>
      </c>
    </row>
    <row r="24" spans="1:32" ht="24" x14ac:dyDescent="0.25">
      <c r="A24" s="7">
        <v>19</v>
      </c>
      <c r="B24" s="5" t="s">
        <v>63</v>
      </c>
      <c r="C24" s="4">
        <v>100</v>
      </c>
      <c r="D24" s="4">
        <v>50</v>
      </c>
      <c r="E24" s="4">
        <v>0</v>
      </c>
      <c r="F24" s="4">
        <v>1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31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31">
        <v>0</v>
      </c>
      <c r="V24" s="4">
        <v>0</v>
      </c>
      <c r="W24" s="24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</row>
    <row r="25" spans="1:32" ht="24" x14ac:dyDescent="0.25">
      <c r="A25" s="7">
        <v>20</v>
      </c>
      <c r="B25" s="5" t="s">
        <v>64</v>
      </c>
      <c r="C25" s="4">
        <v>50</v>
      </c>
      <c r="D25" s="4">
        <v>50</v>
      </c>
      <c r="E25" s="4">
        <v>0</v>
      </c>
      <c r="F25" s="4">
        <v>1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31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31">
        <v>0</v>
      </c>
      <c r="V25" s="4">
        <v>0</v>
      </c>
      <c r="W25" s="24">
        <v>0</v>
      </c>
      <c r="X25" s="21">
        <v>0</v>
      </c>
      <c r="Y25" s="21">
        <v>0</v>
      </c>
      <c r="Z25" s="21">
        <v>0</v>
      </c>
      <c r="AA25" s="21">
        <v>0</v>
      </c>
      <c r="AB25" s="21">
        <v>0</v>
      </c>
      <c r="AC25" s="21">
        <v>0</v>
      </c>
      <c r="AD25" s="21">
        <v>0</v>
      </c>
      <c r="AE25" s="21">
        <v>0</v>
      </c>
      <c r="AF25" s="21">
        <v>0</v>
      </c>
    </row>
    <row r="26" spans="1:32" ht="24" x14ac:dyDescent="0.25">
      <c r="A26" s="7">
        <v>21</v>
      </c>
      <c r="B26" s="5" t="s">
        <v>65</v>
      </c>
      <c r="C26" s="4">
        <v>800</v>
      </c>
      <c r="D26" s="4">
        <v>0</v>
      </c>
      <c r="E26" s="4">
        <v>10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31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31">
        <v>0</v>
      </c>
      <c r="V26" s="4">
        <v>0</v>
      </c>
      <c r="W26" s="24">
        <v>0</v>
      </c>
      <c r="X26" s="21">
        <v>0</v>
      </c>
      <c r="Y26" s="21">
        <v>0</v>
      </c>
      <c r="Z26" s="21">
        <v>0</v>
      </c>
      <c r="AA26" s="21">
        <v>0</v>
      </c>
      <c r="AB26" s="21">
        <v>0</v>
      </c>
      <c r="AC26" s="21">
        <v>0</v>
      </c>
      <c r="AD26" s="21">
        <v>0</v>
      </c>
      <c r="AE26" s="21">
        <v>0</v>
      </c>
      <c r="AF26" s="21">
        <v>0</v>
      </c>
    </row>
    <row r="27" spans="1:32" ht="30" x14ac:dyDescent="0.25">
      <c r="A27" s="7">
        <v>22</v>
      </c>
      <c r="B27" s="5" t="s">
        <v>71</v>
      </c>
      <c r="C27" s="4">
        <f>50+100</f>
        <v>150</v>
      </c>
      <c r="D27" s="4">
        <f>25+100</f>
        <v>125</v>
      </c>
      <c r="E27" s="4">
        <v>0</v>
      </c>
      <c r="F27" s="4">
        <f>1+2</f>
        <v>3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31">
        <v>0</v>
      </c>
      <c r="O27" s="4">
        <v>0</v>
      </c>
      <c r="P27" s="4">
        <v>1</v>
      </c>
      <c r="Q27" s="4">
        <v>0</v>
      </c>
      <c r="R27" s="4">
        <v>0</v>
      </c>
      <c r="S27" s="4">
        <v>0</v>
      </c>
      <c r="T27" s="4">
        <v>0</v>
      </c>
      <c r="U27" s="31">
        <v>8</v>
      </c>
      <c r="V27" s="4">
        <v>3</v>
      </c>
      <c r="W27" s="22">
        <v>3</v>
      </c>
      <c r="X27" s="21">
        <v>0</v>
      </c>
      <c r="Y27" s="21">
        <v>0</v>
      </c>
      <c r="Z27" s="21">
        <v>0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21">
        <v>0</v>
      </c>
    </row>
    <row r="28" spans="1:32" ht="30" x14ac:dyDescent="0.25">
      <c r="A28" s="7">
        <v>23</v>
      </c>
      <c r="B28" s="5" t="s">
        <v>73</v>
      </c>
      <c r="C28" s="4">
        <v>50</v>
      </c>
      <c r="D28" s="4">
        <v>25</v>
      </c>
      <c r="E28" s="4">
        <v>0</v>
      </c>
      <c r="F28" s="4">
        <v>1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31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31">
        <v>0</v>
      </c>
      <c r="V28" s="4">
        <v>0</v>
      </c>
      <c r="W28" s="22">
        <v>0</v>
      </c>
      <c r="X28" s="21">
        <v>0</v>
      </c>
      <c r="Y28" s="21">
        <v>0</v>
      </c>
      <c r="Z28" s="21">
        <v>0</v>
      </c>
      <c r="AA28" s="21">
        <v>0</v>
      </c>
      <c r="AB28" s="21">
        <v>0</v>
      </c>
      <c r="AC28" s="21">
        <v>0</v>
      </c>
      <c r="AD28" s="21">
        <v>0</v>
      </c>
      <c r="AE28" s="21">
        <v>0</v>
      </c>
      <c r="AF28" s="21">
        <v>0</v>
      </c>
    </row>
    <row r="29" spans="1:32" ht="24" x14ac:dyDescent="0.25">
      <c r="A29" s="7">
        <v>24</v>
      </c>
      <c r="B29" s="5" t="s">
        <v>84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1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21">
        <v>0</v>
      </c>
      <c r="AC29" s="21">
        <v>0</v>
      </c>
      <c r="AD29" s="21">
        <v>0</v>
      </c>
      <c r="AE29" s="21">
        <v>0</v>
      </c>
      <c r="AF29" s="21">
        <v>0</v>
      </c>
    </row>
    <row r="30" spans="1:32" ht="30" x14ac:dyDescent="0.25">
      <c r="A30" s="7">
        <v>25</v>
      </c>
      <c r="B30" s="5" t="s">
        <v>85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1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21">
        <v>0</v>
      </c>
      <c r="AC30" s="21">
        <v>0</v>
      </c>
      <c r="AD30" s="21">
        <v>0</v>
      </c>
      <c r="AE30" s="21">
        <v>0</v>
      </c>
      <c r="AF30" s="21">
        <v>0</v>
      </c>
    </row>
    <row r="31" spans="1:32" ht="24" x14ac:dyDescent="0.25">
      <c r="A31" s="7">
        <v>26</v>
      </c>
      <c r="B31" s="5" t="s">
        <v>88</v>
      </c>
      <c r="C31" s="4">
        <v>400</v>
      </c>
      <c r="D31" s="4">
        <v>0</v>
      </c>
      <c r="E31" s="4">
        <v>25</v>
      </c>
      <c r="F31" s="4">
        <v>0</v>
      </c>
      <c r="G31" s="4">
        <v>0</v>
      </c>
      <c r="H31" s="4">
        <v>25</v>
      </c>
      <c r="I31" s="4">
        <v>25</v>
      </c>
      <c r="J31" s="4">
        <v>25</v>
      </c>
      <c r="K31" s="4">
        <v>25</v>
      </c>
      <c r="L31" s="4">
        <v>0</v>
      </c>
      <c r="M31" s="4">
        <v>25</v>
      </c>
      <c r="N31" s="4">
        <v>25</v>
      </c>
      <c r="O31" s="4">
        <v>25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21">
        <v>25</v>
      </c>
      <c r="AC31" s="21">
        <v>0</v>
      </c>
      <c r="AD31" s="21">
        <v>0</v>
      </c>
      <c r="AE31" s="21">
        <v>5</v>
      </c>
      <c r="AF31" s="21">
        <v>0</v>
      </c>
    </row>
    <row r="32" spans="1:32" ht="23.25" x14ac:dyDescent="0.25">
      <c r="A32" s="42" t="s">
        <v>36</v>
      </c>
      <c r="B32" s="42"/>
      <c r="C32" s="8">
        <f>SUM(C6:C31)</f>
        <v>125711</v>
      </c>
      <c r="D32" s="8">
        <f t="shared" ref="D32:AF32" si="0">SUM(D6:D31)</f>
        <v>33938</v>
      </c>
      <c r="E32" s="8">
        <f t="shared" si="0"/>
        <v>456</v>
      </c>
      <c r="F32" s="8">
        <f t="shared" si="0"/>
        <v>629</v>
      </c>
      <c r="G32" s="8">
        <f t="shared" si="0"/>
        <v>300</v>
      </c>
      <c r="H32" s="8">
        <f t="shared" si="0"/>
        <v>698</v>
      </c>
      <c r="I32" s="8">
        <f t="shared" si="0"/>
        <v>83</v>
      </c>
      <c r="J32" s="8">
        <f t="shared" si="0"/>
        <v>78</v>
      </c>
      <c r="K32" s="8">
        <f t="shared" si="0"/>
        <v>141</v>
      </c>
      <c r="L32" s="8">
        <f t="shared" si="0"/>
        <v>4000</v>
      </c>
      <c r="M32" s="8">
        <f t="shared" si="0"/>
        <v>250</v>
      </c>
      <c r="N32" s="8">
        <f t="shared" si="0"/>
        <v>250</v>
      </c>
      <c r="O32" s="8">
        <f t="shared" si="0"/>
        <v>241</v>
      </c>
      <c r="P32" s="8">
        <f t="shared" si="0"/>
        <v>622</v>
      </c>
      <c r="Q32" s="8">
        <f t="shared" si="0"/>
        <v>1</v>
      </c>
      <c r="R32" s="8">
        <f t="shared" si="0"/>
        <v>10</v>
      </c>
      <c r="S32" s="8">
        <f t="shared" si="0"/>
        <v>63</v>
      </c>
      <c r="T32" s="8">
        <f t="shared" si="0"/>
        <v>2</v>
      </c>
      <c r="U32" s="8">
        <f t="shared" si="0"/>
        <v>1104</v>
      </c>
      <c r="V32" s="8">
        <f t="shared" si="0"/>
        <v>149</v>
      </c>
      <c r="W32" s="8">
        <f t="shared" si="0"/>
        <v>953</v>
      </c>
      <c r="X32" s="8">
        <f t="shared" si="0"/>
        <v>10</v>
      </c>
      <c r="Y32" s="8">
        <f t="shared" si="0"/>
        <v>3</v>
      </c>
      <c r="Z32" s="8">
        <f t="shared" si="0"/>
        <v>280</v>
      </c>
      <c r="AA32" s="8">
        <f t="shared" si="0"/>
        <v>280</v>
      </c>
      <c r="AB32" s="8">
        <f t="shared" si="0"/>
        <v>100</v>
      </c>
      <c r="AC32" s="8">
        <f t="shared" si="0"/>
        <v>50</v>
      </c>
      <c r="AD32" s="8">
        <f t="shared" si="0"/>
        <v>0</v>
      </c>
      <c r="AE32" s="8">
        <f t="shared" si="0"/>
        <v>5</v>
      </c>
      <c r="AF32" s="8">
        <f t="shared" si="0"/>
        <v>0</v>
      </c>
    </row>
    <row r="33" spans="3:13" x14ac:dyDescent="0.25">
      <c r="C33" s="11"/>
      <c r="M33" s="11"/>
    </row>
  </sheetData>
  <autoFilter ref="A5:T32"/>
  <mergeCells count="7">
    <mergeCell ref="A32:B32"/>
    <mergeCell ref="A2:R2"/>
    <mergeCell ref="A1:R1"/>
    <mergeCell ref="A3:R3"/>
    <mergeCell ref="A4:A5"/>
    <mergeCell ref="B4:B5"/>
    <mergeCell ref="C4:W4"/>
  </mergeCells>
  <printOptions horizontalCentered="1"/>
  <pageMargins left="0.01" right="0.01" top="0.01" bottom="0.01" header="0.05" footer="0.55000000000000004"/>
  <pageSetup paperSize="9" orientation="landscape" verticalDpi="0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प्राप्त </vt:lpstr>
      <vt:lpstr>वितरण</vt:lpstr>
      <vt:lpstr>वितरण!Print_Titles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2020-07-18T09:22:31Z</dcterms:modified>
</cp:coreProperties>
</file>